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E:\PLANEACIÓN HRQV\SEGUIMIENTO PLAN DE ACCIÓN  2019\II TRIMESTRE 2019\"/>
    </mc:Choice>
  </mc:AlternateContent>
  <xr:revisionPtr revIDLastSave="0" documentId="13_ncr:1_{B812C7D5-2731-47E4-90D5-B43EBC01B76D}" xr6:coauthVersionLast="43" xr6:coauthVersionMax="43" xr10:uidLastSave="{00000000-0000-0000-0000-000000000000}"/>
  <bookViews>
    <workbookView xWindow="-120" yWindow="-120" windowWidth="20730" windowHeight="11160" firstSheet="10" activeTab="14" xr2:uid="{00000000-000D-0000-FFFF-FFFF00000000}"/>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TRIMESTRE I" sheetId="20" r:id="rId16"/>
    <sheet name="TRIMESTRE II" sheetId="21" r:id="rId17"/>
    <sheet name="ACUMULADO" sheetId="24" r:id="rId1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J31" i="8"/>
  <c r="J30" i="8"/>
  <c r="J29" i="8"/>
  <c r="I29" i="8"/>
  <c r="J26" i="8"/>
  <c r="I26" i="8"/>
  <c r="J24" i="8"/>
  <c r="I24" i="8"/>
  <c r="J22" i="8"/>
  <c r="I22" i="8"/>
  <c r="J21" i="8"/>
  <c r="I21" i="8"/>
  <c r="J20" i="8"/>
  <c r="I20" i="8"/>
  <c r="J19" i="8"/>
  <c r="J18" i="8"/>
  <c r="I18" i="8"/>
  <c r="J17" i="8"/>
  <c r="I17" i="8"/>
  <c r="J16" i="8"/>
  <c r="I16" i="8"/>
  <c r="J15" i="8"/>
  <c r="I15" i="8"/>
  <c r="J14" i="8"/>
  <c r="I14" i="8"/>
  <c r="J13" i="8"/>
  <c r="J35" i="8" s="1"/>
  <c r="I13" i="8"/>
  <c r="I35" i="8" s="1"/>
  <c r="J16" i="12" l="1"/>
  <c r="I16" i="12"/>
  <c r="J15" i="12"/>
  <c r="J14" i="12"/>
  <c r="I14" i="12"/>
  <c r="J13" i="12"/>
  <c r="I13" i="12"/>
  <c r="WRM23" i="6" l="1"/>
  <c r="WRL23" i="6"/>
  <c r="WRM22" i="6"/>
  <c r="WRM17" i="6"/>
  <c r="WRL17" i="6"/>
  <c r="WRM16" i="6"/>
  <c r="WRL16" i="6"/>
  <c r="WRM15" i="6"/>
  <c r="WRM14" i="6"/>
  <c r="WRM13" i="6"/>
  <c r="WRL13" i="6"/>
  <c r="J22" i="1" l="1"/>
  <c r="J21" i="1"/>
  <c r="I21" i="1"/>
  <c r="J20" i="1"/>
  <c r="I20" i="1"/>
  <c r="J19" i="1"/>
  <c r="I19" i="1"/>
  <c r="J18" i="1"/>
  <c r="I18" i="1"/>
  <c r="J17" i="1"/>
  <c r="I17" i="1"/>
  <c r="J16" i="1"/>
  <c r="I16" i="1"/>
  <c r="J15" i="1"/>
  <c r="I15" i="1"/>
  <c r="I14" i="1"/>
  <c r="I23" i="1" s="1"/>
  <c r="J13" i="1"/>
  <c r="J23" i="1" l="1"/>
  <c r="J26" i="14" l="1"/>
  <c r="I26" i="14"/>
  <c r="J25" i="14"/>
  <c r="I25" i="14"/>
  <c r="J24" i="14"/>
  <c r="I24" i="14"/>
  <c r="J22" i="14"/>
  <c r="I22" i="14"/>
  <c r="J21" i="14"/>
  <c r="I21" i="14"/>
  <c r="J20" i="14"/>
  <c r="I20" i="14"/>
  <c r="J19" i="14"/>
  <c r="I19" i="14"/>
  <c r="J18" i="14"/>
  <c r="I18" i="14"/>
  <c r="J17" i="14"/>
  <c r="I17" i="14"/>
  <c r="J16" i="14"/>
  <c r="I16" i="14"/>
  <c r="J15" i="14"/>
  <c r="I15" i="14"/>
  <c r="J13" i="14"/>
  <c r="J27" i="14" s="1"/>
  <c r="I13" i="14"/>
  <c r="I27" i="14" s="1"/>
  <c r="J22" i="9" l="1"/>
  <c r="I22" i="9"/>
  <c r="J21" i="9"/>
  <c r="I21" i="9"/>
  <c r="J20" i="9"/>
  <c r="I20" i="9"/>
  <c r="J19" i="9"/>
  <c r="I19" i="9"/>
  <c r="J18" i="9"/>
  <c r="J17" i="9"/>
  <c r="I17" i="9"/>
  <c r="J34" i="9" l="1"/>
  <c r="I34" i="9"/>
  <c r="J33" i="9"/>
  <c r="I33" i="9"/>
  <c r="J31" i="9"/>
  <c r="I31" i="9"/>
  <c r="J30" i="9"/>
  <c r="I30" i="9"/>
  <c r="J29" i="9"/>
  <c r="I29" i="9"/>
  <c r="J28" i="9"/>
  <c r="I28" i="9"/>
  <c r="J26" i="9"/>
  <c r="I26" i="9"/>
  <c r="J25" i="9"/>
  <c r="I25" i="9"/>
  <c r="J24" i="9"/>
  <c r="I24" i="9"/>
  <c r="J23" i="9"/>
  <c r="I23" i="9"/>
  <c r="J16" i="9"/>
  <c r="I16" i="9"/>
  <c r="J14" i="9"/>
  <c r="I14" i="9"/>
  <c r="J13" i="9"/>
  <c r="J35" i="9" s="1"/>
  <c r="I13" i="9"/>
  <c r="I35" i="9" l="1"/>
  <c r="H20" i="24" l="1"/>
  <c r="I20" i="24"/>
  <c r="I20" i="19" l="1"/>
  <c r="J14" i="16" l="1"/>
  <c r="J32" i="7" l="1"/>
  <c r="J31" i="7"/>
  <c r="J30" i="7"/>
  <c r="J29" i="7"/>
  <c r="J28" i="7"/>
  <c r="J27" i="7"/>
  <c r="J26" i="7"/>
  <c r="J25" i="7"/>
  <c r="J24" i="7"/>
  <c r="J23" i="7"/>
  <c r="J22" i="7"/>
  <c r="J21" i="7"/>
  <c r="J20" i="7"/>
  <c r="J19" i="7"/>
  <c r="J18" i="7"/>
  <c r="J17" i="7"/>
  <c r="J16" i="7"/>
  <c r="J15" i="7"/>
  <c r="J14" i="7"/>
  <c r="J13" i="7"/>
  <c r="J33" i="7" s="1"/>
  <c r="J21" i="18" l="1"/>
  <c r="I21" i="18"/>
  <c r="J20" i="18"/>
  <c r="J19" i="18"/>
  <c r="I19" i="18"/>
  <c r="J18" i="18"/>
  <c r="I18" i="18"/>
  <c r="J17" i="18"/>
  <c r="I17" i="18"/>
  <c r="J16" i="18"/>
  <c r="I16" i="18"/>
  <c r="J15" i="18"/>
  <c r="J14" i="18"/>
  <c r="J13" i="18"/>
  <c r="J22" i="18" l="1"/>
  <c r="I22" i="18"/>
  <c r="J18" i="12"/>
  <c r="I18" i="12"/>
  <c r="J17" i="11" l="1"/>
  <c r="I17" i="11"/>
  <c r="J16" i="11"/>
  <c r="J15" i="11"/>
  <c r="J14" i="11"/>
  <c r="I14" i="11"/>
  <c r="J13" i="11"/>
  <c r="I13" i="11"/>
  <c r="I18" i="11" s="1"/>
  <c r="J18" i="11" l="1"/>
  <c r="I32" i="7" l="1"/>
  <c r="I30" i="7"/>
  <c r="I29" i="7"/>
  <c r="I26" i="7"/>
  <c r="I24" i="7"/>
  <c r="I23" i="7"/>
  <c r="I22" i="7"/>
  <c r="I21" i="7"/>
  <c r="I18" i="7"/>
  <c r="I17" i="7"/>
  <c r="I16" i="7"/>
  <c r="I14" i="7"/>
  <c r="I33" i="7" s="1"/>
  <c r="WRM26" i="6" l="1"/>
  <c r="WRL26" i="6"/>
  <c r="I28" i="19" l="1"/>
  <c r="I26" i="19"/>
  <c r="I25" i="19"/>
  <c r="I23" i="19"/>
  <c r="H23" i="19"/>
  <c r="I22" i="19"/>
  <c r="I21" i="19"/>
  <c r="I19" i="19"/>
  <c r="H19" i="19"/>
  <c r="I18" i="19"/>
  <c r="H18" i="19"/>
  <c r="I17" i="19"/>
  <c r="H17" i="19"/>
  <c r="I15" i="19"/>
  <c r="I13" i="19"/>
  <c r="I29" i="19" l="1"/>
  <c r="H29" i="19"/>
  <c r="J28" i="10" l="1"/>
  <c r="J34" i="10" l="1"/>
  <c r="I34" i="10"/>
  <c r="I20" i="20" l="1"/>
  <c r="J23" i="6" l="1"/>
  <c r="J22" i="6"/>
  <c r="J17" i="6"/>
  <c r="J16" i="6"/>
  <c r="J15" i="6"/>
  <c r="J14" i="6"/>
  <c r="J13" i="6"/>
  <c r="J26" i="6" l="1"/>
  <c r="J27" i="6"/>
  <c r="J17" i="15"/>
  <c r="I17" i="15"/>
  <c r="J16" i="15"/>
  <c r="I16" i="15"/>
  <c r="J15" i="15"/>
  <c r="I15" i="15"/>
  <c r="I18" i="15" s="1"/>
  <c r="J14" i="15"/>
  <c r="J13" i="15"/>
  <c r="J18" i="15" s="1"/>
  <c r="I13" i="15"/>
  <c r="J18" i="16" l="1"/>
  <c r="J17" i="16"/>
  <c r="I17" i="16"/>
  <c r="J16" i="16"/>
  <c r="I16" i="16"/>
  <c r="J15" i="16"/>
  <c r="I15" i="16"/>
  <c r="J13" i="16"/>
  <c r="I13" i="16"/>
  <c r="I18" i="16" s="1"/>
  <c r="J17" i="17" l="1"/>
  <c r="I17" i="17"/>
  <c r="J16" i="17"/>
  <c r="I16" i="17"/>
  <c r="J15" i="17"/>
  <c r="I15" i="17"/>
  <c r="J14" i="17"/>
  <c r="J18" i="17" s="1"/>
  <c r="I14" i="17"/>
  <c r="I18" i="17" s="1"/>
  <c r="J33" i="10" l="1"/>
  <c r="I33" i="10"/>
  <c r="J32" i="10"/>
  <c r="I32" i="10"/>
  <c r="J31" i="10"/>
  <c r="I31" i="10"/>
  <c r="J30" i="10"/>
  <c r="I30" i="10"/>
  <c r="I28" i="10"/>
  <c r="J27" i="10"/>
  <c r="I27" i="10"/>
  <c r="J25" i="10"/>
  <c r="I25" i="10"/>
  <c r="J24" i="10"/>
  <c r="I24" i="10"/>
  <c r="J23" i="10"/>
  <c r="I23" i="10"/>
  <c r="J22" i="10"/>
  <c r="J21" i="10"/>
  <c r="I21" i="10"/>
  <c r="J20" i="10"/>
  <c r="I20" i="10"/>
  <c r="J18" i="10"/>
  <c r="I18" i="10"/>
  <c r="J16" i="10"/>
  <c r="I16" i="10"/>
  <c r="J14" i="10"/>
  <c r="I14" i="10"/>
  <c r="J13" i="10"/>
  <c r="I13" i="10"/>
  <c r="I36" i="10" s="1"/>
  <c r="J36" i="10" l="1"/>
  <c r="J22" i="13"/>
  <c r="I22" i="13"/>
  <c r="J21" i="13"/>
  <c r="I21" i="13"/>
  <c r="J20" i="13"/>
  <c r="I20" i="13"/>
  <c r="J18" i="13"/>
  <c r="I18" i="13"/>
  <c r="J17" i="13"/>
  <c r="J15" i="13"/>
  <c r="I15" i="13"/>
  <c r="J14" i="13"/>
  <c r="I14" i="13"/>
  <c r="J13" i="13"/>
  <c r="I13" i="13"/>
  <c r="J23" i="13" l="1"/>
  <c r="I23" i="13"/>
  <c r="I23" i="6"/>
  <c r="I17" i="6"/>
  <c r="I16" i="6"/>
  <c r="I13" i="6"/>
  <c r="LM23" i="6"/>
  <c r="LM17" i="6"/>
  <c r="LM16" i="6"/>
  <c r="LM15" i="6"/>
  <c r="LM13" i="6"/>
  <c r="LM26" i="6" l="1"/>
  <c r="I26" i="6"/>
  <c r="I27" i="6" s="1"/>
  <c r="I2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factucoord</author>
  </authors>
  <commentList>
    <comment ref="J17" authorId="0" shapeId="0" xr:uid="{E145638A-992E-4B27-8A5C-F92C93404C69}">
      <text>
        <r>
          <rPr>
            <b/>
            <sz val="9"/>
            <color indexed="81"/>
            <rFont val="Tahoma"/>
            <family val="2"/>
          </rPr>
          <t>Se agregó un procedimiento por lo cual son 8 en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13" authorId="0" shapeId="0" xr:uid="{00000000-0006-0000-0A00-000001000000}">
      <text>
        <r>
          <rPr>
            <b/>
            <sz val="9"/>
            <color indexed="81"/>
            <rFont val="Tahoma"/>
            <family val="2"/>
          </rPr>
          <t>control:</t>
        </r>
        <r>
          <rPr>
            <sz val="9"/>
            <color indexed="81"/>
            <rFont val="Tahoma"/>
            <family val="2"/>
          </rPr>
          <t xml:space="preserve">
Modificar por RIAS</t>
        </r>
      </text>
    </comment>
    <comment ref="F14" authorId="0" shapeId="0" xr:uid="{00000000-0006-0000-0A00-000002000000}">
      <text>
        <r>
          <rPr>
            <b/>
            <sz val="9"/>
            <color indexed="81"/>
            <rFont val="Tahoma"/>
            <family val="2"/>
          </rPr>
          <t>control:</t>
        </r>
        <r>
          <rPr>
            <sz val="9"/>
            <color indexed="81"/>
            <rFont val="Tahoma"/>
            <family val="2"/>
          </rPr>
          <t xml:space="preserve">
Modificar por RIAS</t>
        </r>
      </text>
    </comment>
  </commentList>
</comments>
</file>

<file path=xl/sharedStrings.xml><?xml version="1.0" encoding="utf-8"?>
<sst xmlns="http://schemas.openxmlformats.org/spreadsheetml/2006/main" count="1415" uniqueCount="670">
  <si>
    <t>Código: 26-014</t>
  </si>
  <si>
    <t>Página 1 de 1</t>
  </si>
  <si>
    <r>
      <t>REPRESENTANTE LEGAL:</t>
    </r>
    <r>
      <rPr>
        <sz val="12"/>
        <rFont val="Arial"/>
        <family val="2"/>
      </rPr>
      <t xml:space="preserve"> MYRIAM BEJARANO PULIDO</t>
    </r>
  </si>
  <si>
    <r>
      <t xml:space="preserve">EJE ESTRATEGICO MUNICIPAL: </t>
    </r>
    <r>
      <rPr>
        <sz val="12"/>
        <rFont val="Arial"/>
        <family val="2"/>
      </rPr>
      <t>UNIDOS POR EL DESARROLLO HUMANO CON INCLUSIÓN SOCIAL</t>
    </r>
  </si>
  <si>
    <t>OBJETIVO</t>
  </si>
  <si>
    <t>ACTIVIDADES</t>
  </si>
  <si>
    <t>META ANUAL</t>
  </si>
  <si>
    <t>DOCUMENTO CONTROLADO</t>
  </si>
  <si>
    <r>
      <t xml:space="preserve">DIMENSION: </t>
    </r>
    <r>
      <rPr>
        <sz val="12"/>
        <rFont val="Arial"/>
        <family val="2"/>
      </rPr>
      <t>SOCIAL (PLAN DE DESARROLLO MUNICIPAL)</t>
    </r>
  </si>
  <si>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</si>
  <si>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</si>
  <si>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</si>
  <si>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</si>
  <si>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</si>
  <si>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</si>
  <si>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</si>
  <si>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</si>
  <si>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</si>
  <si>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</si>
  <si>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</si>
  <si>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</si>
  <si>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</si>
  <si>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</si>
  <si>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</si>
  <si>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</si>
  <si>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</si>
  <si>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</si>
  <si>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</si>
  <si>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</si>
  <si>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</si>
  <si>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porcentaje de servidores y contratistas con hojas de vida y vinculación completa al SIGEP</t>
  </si>
  <si>
    <t>Gestionar la información en el SIGEP de todos los servidores públicos y contratistas de la entidad</t>
  </si>
  <si>
    <t>Plan estratégico de talento humano</t>
  </si>
  <si>
    <t>Formular, ejecutar y evaluar el Plan estratégico de talento humano</t>
  </si>
  <si>
    <t>Elaborar el Plan anual de vacantes y Plan de Previsión de Recursos Humanos que prevea y programe los recursos necesarios para proveer las vacantes mediante concurso</t>
  </si>
  <si>
    <t>Programación presupuestal con recursos contemplados para concursos</t>
  </si>
  <si>
    <t>Formular, ejecutar y evaluar eficacia del Plan de Bienestar e Incentivos (Incluído en el Plan Estratégico)</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</si>
  <si>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</si>
  <si>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</si>
  <si>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</si>
  <si>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</si>
  <si>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</si>
  <si>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</si>
  <si>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</si>
  <si>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</si>
  <si>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</si>
  <si>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</si>
  <si>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</si>
  <si>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</si>
  <si>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</si>
  <si>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</si>
  <si>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</si>
  <si>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</si>
  <si>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</si>
  <si>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</si>
  <si>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</si>
  <si>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</si>
  <si>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</si>
  <si>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</si>
  <si>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</si>
  <si>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</si>
  <si>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</si>
  <si>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</si>
  <si>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</si>
  <si>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</si>
  <si>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</si>
  <si>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</si>
  <si>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</si>
  <si>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</si>
  <si>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</si>
  <si>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</si>
  <si>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</si>
  <si>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</si>
  <si>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</si>
  <si>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</si>
  <si>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</si>
  <si>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Mapa de Riesgos de Corrupción con seguimiento cuatrimestral</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</si>
  <si>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</si>
  <si>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</si>
  <si>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</si>
  <si>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</si>
  <si>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</si>
  <si>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</si>
  <si>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</si>
  <si>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</si>
  <si>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</si>
  <si>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</si>
  <si>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</si>
  <si>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</si>
  <si>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</si>
  <si>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Informes trimestrales publicados en la página web</t>
  </si>
  <si>
    <t>Según cronograma de visitas</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</si>
  <si>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</si>
  <si>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</si>
  <si>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</si>
  <si>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</si>
  <si>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</si>
  <si>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Revisar y actualizar Plaforma Estratégica de  la entidad, incluyendo los derechos que garantiza y los problemas y necesidades sociales que está llamada a resolver.</t>
  </si>
  <si>
    <t>Grupos de valor identificados en el direccionamiento estratégico</t>
  </si>
  <si>
    <t>Grupos de valor caracterizados según metolodología del DAFP</t>
  </si>
  <si>
    <t>Informe semestral de evaluación de la gestión presentado</t>
  </si>
  <si>
    <t>lineamientos estratégicos y operativos socializados a los líderes de procesos</t>
  </si>
  <si>
    <t>Informes de seguimiento del PAAC cuatrimestral por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</si>
  <si>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</si>
  <si>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</si>
  <si>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</si>
  <si>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LINEA ESTRATEGICA  </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</si>
  <si>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</si>
  <si>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</si>
  <si>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</si>
  <si>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</si>
  <si>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</si>
  <si>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</si>
  <si>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</si>
  <si>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</si>
  <si>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</si>
  <si>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</si>
  <si>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</si>
  <si>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</si>
  <si>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</si>
  <si>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</si>
  <si>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</si>
  <si>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</si>
  <si>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</si>
  <si>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</si>
  <si>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</si>
  <si>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Gestión de la información</t>
  </si>
  <si>
    <t>Gestionar oportunamente las PQRS de Usuarios Internos y Externos.</t>
  </si>
  <si>
    <t>Realizar la medicion de la  encuesta satisfaccion de los Usuarios semestralmente</t>
  </si>
  <si>
    <t>Capacitar a la asociacion de Usuarios</t>
  </si>
  <si>
    <t>Capacitar a los Lideres de las juntas de Accion Comunal.</t>
  </si>
  <si>
    <t>Realizar anualmente la campaña de promocion de los DyD en salud.</t>
  </si>
  <si>
    <t>Satisfaccion del Usuario</t>
  </si>
  <si>
    <t>Deberes y Derechos del Usuario</t>
  </si>
  <si>
    <t>SIAU y Calidad</t>
  </si>
  <si>
    <t>SIAU</t>
  </si>
  <si>
    <t>Realizar evaluacion de competencias al personal contratista directo de la entidad.</t>
  </si>
  <si>
    <t>Evaluacion de Competencias</t>
  </si>
  <si>
    <t>Mantenimiento preventivo equipos de computo</t>
  </si>
  <si>
    <t>Implementar sistema de contabilidad por centros de costos.</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</si>
  <si>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</si>
  <si>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</si>
  <si>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</si>
  <si>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</si>
  <si>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</si>
  <si>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</si>
  <si>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</si>
  <si>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</si>
  <si>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</si>
  <si>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</si>
  <si>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</si>
  <si>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Elaborar, ejecutar y evaluar programa de mantenimiento preventivo de equipo biomédico</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</si>
  <si>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</si>
  <si>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</si>
  <si>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</si>
  <si>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</si>
  <si>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</si>
  <si>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</si>
  <si>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</si>
  <si>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</si>
  <si>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</si>
  <si>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</si>
  <si>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</si>
  <si>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</si>
  <si>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</si>
  <si>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</si>
  <si>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</si>
  <si>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</si>
  <si>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</si>
  <si>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</si>
  <si>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</si>
  <si>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</si>
  <si>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</si>
  <si>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</si>
  <si>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</si>
  <si>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</si>
  <si>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</si>
  <si>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</si>
  <si>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</si>
  <si>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</si>
  <si>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</si>
  <si>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</si>
  <si>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</si>
  <si>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</si>
  <si>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</si>
  <si>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</si>
  <si>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</si>
  <si>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</si>
  <si>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</si>
  <si>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</si>
  <si>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</si>
  <si>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</si>
  <si>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</si>
  <si>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</si>
  <si>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</si>
  <si>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planes de acción</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</si>
  <si>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</si>
  <si>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</si>
  <si>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</si>
  <si>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</si>
  <si>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</si>
  <si>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</si>
  <si>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</si>
  <si>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Documento PAMEC formulado</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</si>
  <si>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</si>
  <si>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</si>
  <si>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</si>
  <si>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</si>
  <si>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</si>
  <si>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</si>
  <si>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</si>
  <si>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</si>
  <si>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</si>
  <si>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</si>
  <si>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</si>
  <si>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</si>
  <si>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</si>
  <si>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</si>
  <si>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</si>
  <si>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Protocolo socializado con el personal de laboratorio</t>
  </si>
  <si>
    <t>Líder de Laboratorio</t>
  </si>
  <si>
    <t>Eventos adversos reportados y gestionados en el laboratorio</t>
  </si>
  <si>
    <t xml:space="preserve">Socializacion del protocolo de Identificacion del Paciente  aplicado al laboratorio    </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</si>
  <si>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</si>
  <si>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</si>
  <si>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</si>
  <si>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</si>
  <si>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</si>
  <si>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</si>
  <si>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</si>
  <si>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</si>
  <si>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</si>
  <si>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</si>
  <si>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</si>
  <si>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</si>
  <si>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</si>
  <si>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</si>
  <si>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</si>
  <si>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Reuniones de Comité realizadas</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</si>
  <si>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</si>
  <si>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</si>
  <si>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</si>
  <si>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</si>
  <si>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</si>
  <si>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e incidentes reportados mensualmente</t>
  </si>
  <si>
    <t>Eventos adversos reportados y gestionados en Urgencias y Hospitalización</t>
  </si>
  <si>
    <t>Analisis y Plan de mejoramiento de Eventos adverso</t>
  </si>
  <si>
    <t>Reunión de socialización Política y Programa de Seguridad del Paciente efectuada con el personal de Odontología</t>
  </si>
  <si>
    <t>Protocolo socializado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</si>
  <si>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</si>
  <si>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</si>
  <si>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</si>
  <si>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</si>
  <si>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</si>
  <si>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</si>
  <si>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</si>
  <si>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PROGRAMAS/                          PROCESO/        SUBPROCESO</t>
  </si>
  <si>
    <t xml:space="preserve">Reporte de eventos adversos e incidentes que ocurran en los servicios de Urgencias y Hospitalización </t>
  </si>
  <si>
    <t xml:space="preserve">Eventos e incidentes reportados </t>
  </si>
  <si>
    <t>Analisis y Plan de mejoramiento de Eventos adversos</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</si>
  <si>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</si>
  <si>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</si>
  <si>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</si>
  <si>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</si>
  <si>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</si>
  <si>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</si>
  <si>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</si>
  <si>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</si>
  <si>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</si>
  <si>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</si>
  <si>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</si>
  <si>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</si>
  <si>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Líder Proceso Jurídico</t>
  </si>
  <si>
    <t xml:space="preserve">Realizar seguimiento a la respuesta oportuna de los derechos de petición </t>
  </si>
  <si>
    <t>Auxiliar Jurídico</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</si>
  <si>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</si>
  <si>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</si>
  <si>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</si>
  <si>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</si>
  <si>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</si>
  <si>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</si>
  <si>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</si>
  <si>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</si>
  <si>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</si>
  <si>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</si>
  <si>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</si>
  <si>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</si>
  <si>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</si>
  <si>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</si>
  <si>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</si>
  <si>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</si>
  <si>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</si>
  <si>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</si>
  <si>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</si>
  <si>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</si>
  <si>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</si>
  <si>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</si>
  <si>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</si>
  <si>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</si>
  <si>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</si>
  <si>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</si>
  <si>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</si>
  <si>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</si>
  <si>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</si>
  <si>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</si>
  <si>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</si>
  <si>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</si>
  <si>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</si>
  <si>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</si>
  <si>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</si>
  <si>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</si>
  <si>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</si>
  <si>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</si>
  <si>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</si>
  <si>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</si>
  <si>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</si>
  <si>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</si>
  <si>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</si>
  <si>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</si>
  <si>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</si>
  <si>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</si>
  <si>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</si>
  <si>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</si>
  <si>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</si>
  <si>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</si>
  <si>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</si>
  <si>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</si>
  <si>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</si>
  <si>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</si>
  <si>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</si>
  <si>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</si>
  <si>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temas relacionados con salud según necesidades identificadas en la encuesta de satisfaccion de los mismos.</t>
  </si>
  <si>
    <t>Capacitar a los usuarios en programas de PyD.</t>
  </si>
  <si>
    <t>Auditor Médico</t>
  </si>
  <si>
    <t>Líder Programa Ritmo Positivo</t>
  </si>
  <si>
    <t>Líder Programa Creciendo Juntos</t>
  </si>
  <si>
    <t>Enfermera auditora</t>
  </si>
  <si>
    <t>Lider PyD</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</si>
  <si>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</si>
  <si>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</si>
  <si>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</si>
  <si>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</si>
  <si>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MIPG: Dimensión Gestión con valores para resultados: Política Gobierno Digital                                              Política Servicio al ciudadano</t>
  </si>
  <si>
    <t>MIPG: Dimensión Gestión con Valores para Resultados - Política Participacion ciudadana</t>
  </si>
  <si>
    <t>Lider Epidemiología</t>
  </si>
  <si>
    <t>Informe trimestral de RIPS</t>
  </si>
  <si>
    <t>Realizar análisis de casos de Sífilis congénita en partos atendidos en la E.S.E.</t>
  </si>
  <si>
    <t>Capacitaciones a Asociación de Usuarios en PyD realizadas</t>
  </si>
  <si>
    <t>Perfil epidemiológico elaborado</t>
  </si>
  <si>
    <t>Plan Estratégico de Tecnologías de Información (PETI) elaborado y publicado en la página web</t>
  </si>
  <si>
    <t>Plan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</si>
  <si>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</si>
  <si>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</si>
  <si>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</si>
  <si>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</si>
  <si>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</si>
  <si>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Gerencia</t>
  </si>
  <si>
    <t>Socializacion del protocolo de Identificacion del Paciente</t>
  </si>
  <si>
    <t>Costos</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</si>
  <si>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</si>
  <si>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</si>
  <si>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</si>
  <si>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</si>
  <si>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</si>
  <si>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</si>
  <si>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</si>
  <si>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</si>
  <si>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</si>
  <si>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</si>
  <si>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</si>
  <si>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</si>
  <si>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 xml:space="preserve">MIPG: Dimensión Gestión con Valores para resultados: Política de </t>
  </si>
  <si>
    <t>Formular la estrategia de racionalización de trámites cumpliendo con los parámetros establecidos por la política de racionalización de trámites</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</si>
  <si>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</si>
  <si>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</si>
  <si>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</si>
  <si>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</si>
  <si>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</si>
  <si>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</si>
  <si>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</si>
  <si>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</si>
  <si>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Sistemas de costos implementado</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</si>
  <si>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</si>
  <si>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</si>
  <si>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</si>
  <si>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</si>
  <si>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</si>
  <si>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</si>
  <si>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</si>
  <si>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</si>
  <si>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</si>
  <si>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</si>
  <si>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</si>
  <si>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</si>
  <si>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</si>
  <si>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</si>
  <si>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</si>
  <si>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</si>
  <si>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</si>
  <si>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</si>
  <si>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</si>
  <si>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</si>
  <si>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</si>
  <si>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Documento MIPG de la entidad</t>
  </si>
  <si>
    <t>Documentar el Modelo Integrado de Planeación y Gestión del Hospital en armonía con la NTC ISO 9001:2015 y el SOGC</t>
  </si>
  <si>
    <t>Gerencia, Planeación, Calidad y Comité de Gerencia</t>
  </si>
  <si>
    <t>Gerencia, Planeación</t>
  </si>
  <si>
    <t>Realizar seguimiento a la gestión de los riesgos de los diferentes procesos y brindar asesoría y retroalimentación</t>
  </si>
  <si>
    <t xml:space="preserve">Seguimiento trimestral a Mapas de riesgo por procesos </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</si>
  <si>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</si>
  <si>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</si>
  <si>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</si>
  <si>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</si>
  <si>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</si>
  <si>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</si>
  <si>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</si>
  <si>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31/06/2019</t>
  </si>
  <si>
    <t>Planeación, Comité de Gestión y Desempeño</t>
  </si>
  <si>
    <t>31/122019</t>
  </si>
  <si>
    <t>Según cronograma</t>
  </si>
  <si>
    <t>Según cronograma de auditoria</t>
  </si>
  <si>
    <t>Informe trimestral de seguimiento a los compromisos de Ley de transparencia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</si>
  <si>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</si>
  <si>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</si>
  <si>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</si>
  <si>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</si>
  <si>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</si>
  <si>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</si>
  <si>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</si>
  <si>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</si>
  <si>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</si>
  <si>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</si>
  <si>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</si>
  <si>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Según directrices DAFP</t>
  </si>
  <si>
    <t>Líder de SST</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</si>
  <si>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</si>
  <si>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</si>
  <si>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</si>
  <si>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</si>
  <si>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</si>
  <si>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</si>
  <si>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</si>
  <si>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 xml:space="preserve">Informe de Inventario elaborado </t>
  </si>
  <si>
    <t>Proyectar y ejecutar Programa Auditoria Interna de la norma ISO 9001-2015</t>
  </si>
  <si>
    <t>N/A</t>
  </si>
  <si>
    <t xml:space="preserve">Hacer seguimiento a los planes de mejoramiento suscritos al proceso de calidad. </t>
  </si>
  <si>
    <t>Informes de seguimiento al cumplimiento de planes de mejora suscritos al proceso de calidad</t>
  </si>
  <si>
    <t>SEGUIMIENTO</t>
  </si>
  <si>
    <t>OBSERVACIONES</t>
  </si>
  <si>
    <t>TRIM I</t>
  </si>
  <si>
    <t>TRIM II</t>
  </si>
  <si>
    <t>TRIM III</t>
  </si>
  <si>
    <t>TRIM IV</t>
  </si>
  <si>
    <t>I TRIMESTRE</t>
  </si>
  <si>
    <t>Se elaboró El Plan Anual de Adquisiciones, el cual fue aprobado por el Comité de Compras y publicado en la pagina web de la entidad el 31 de Enero de 2019</t>
  </si>
  <si>
    <t>Se realizaron entregas parciales al Laboratorio Clinico de algunos elementos debido a que algunos productos a principio de año, requieren de importación y se demoran mas tiempo para su entrega</t>
  </si>
  <si>
    <t>NA</t>
  </si>
  <si>
    <t>El Inventario de Almacen se realiza el 28 de Junio/19</t>
  </si>
  <si>
    <t>Se realizó Evaluación de Proveedores del Primer Semestre 2019</t>
  </si>
  <si>
    <t>Inventarios de Activos Fijos programado para el 28 de Junio/19</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</si>
  <si>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</si>
  <si>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</si>
  <si>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</si>
  <si>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</si>
  <si>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</si>
  <si>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EVIDENCIAS</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</si>
  <si>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</si>
  <si>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</si>
  <si>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Lista de asistencia</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</si>
  <si>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</si>
  <si>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</si>
  <si>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Auditoria de historias clinicas</t>
  </si>
  <si>
    <t>Planilla de seguimiento de gestantes, estadisticas CNT</t>
  </si>
  <si>
    <t>Lista de asistencia de las gestantes al curso psicorpofilactico</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</si>
  <si>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</si>
  <si>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Se esta conformando el grupo de pacientes del programa de riesgo cardiovascular</t>
  </si>
  <si>
    <t>Se ha asistido a las  brigadas según programación</t>
  </si>
  <si>
    <t>Registros fotograficos, lista de asistencia.</t>
  </si>
  <si>
    <t>Se ha realizado capacitacion a los facturados y al grupo de auxiliares de Planta</t>
  </si>
  <si>
    <t>Asistencia y registro fotografico</t>
  </si>
  <si>
    <t>N.A</t>
  </si>
  <si>
    <t>No está programado para este trimestre</t>
  </si>
  <si>
    <t>Se ha realizado charlas con los usuarios de consulta externa</t>
  </si>
  <si>
    <t>lista de asistencia</t>
  </si>
  <si>
    <t xml:space="preserve">Mensualmente se realiza el monitoreo por EPS </t>
  </si>
  <si>
    <t>Matriz de seguimiento por EPS</t>
  </si>
  <si>
    <t>Se ha cumplido de acuerdo al cronograma</t>
  </si>
  <si>
    <t>28 de marzo 2018 se  realizó socialización con el manual de toma de muestras , con énfasis en el llamado redundante e identificación  comparando stiker con orden médica</t>
  </si>
  <si>
    <t>LINEA ESTRATEGICA</t>
  </si>
  <si>
    <t>REUNION PROGRAMADA PARA EL II TRIMESTRE</t>
  </si>
  <si>
    <t>no ocurrieron eventos adversos en el primer  trimestre  se diligencian formatos en 0</t>
  </si>
  <si>
    <t>no ocurrieron eventos adversos en el primer  trimestre  se diligencian formatos en 0  por ende n se reliza socializacion</t>
  </si>
  <si>
    <t>Programa de Formación y Capacitación</t>
  </si>
  <si>
    <t>en el primer trimestre se asiste a todos los cronogramas progrmados (pifc) listados de asistencia a reuniones y capacitaciones</t>
  </si>
  <si>
    <t>EVIDENCIA</t>
  </si>
  <si>
    <t>Esta actividad se realizará durante los meses de mayo  y septiembre.</t>
  </si>
  <si>
    <t>Esta actividad se realizará durante los meses de junio  y octubre.</t>
  </si>
  <si>
    <t>Informe enviado ubicado en archivo digiltal de Sistemas.</t>
  </si>
  <si>
    <t xml:space="preserve">Se realiza mensualmente el reporte de medicamentos pendientes. A las EPS que lo solicitan como son  Medimas y Saludvida. </t>
  </si>
  <si>
    <t>Correo electrónico de farmacia por el que se envió el informe  a las EPS.</t>
  </si>
  <si>
    <t>Se han realizado las reuniones del comité de farmacia y terapeutica mensualmente.</t>
  </si>
  <si>
    <t>Carpeta de actas de Comité de Farmacia y Terapéutica en Archivo de Servicio Farmacéutico.</t>
  </si>
  <si>
    <t>Los inventarios del servicio farmaceutico se realizaran cada cuatro meses.                   El primer inventario del servicio farmaceutico  se realizará el 26 de abril del 2019.</t>
  </si>
  <si>
    <t xml:space="preserve">Se elaboró cronograma de formacion y capacitación del proceso. Pero no se ha ejecutado  ninguna actividad. </t>
  </si>
  <si>
    <t xml:space="preserve">                              </t>
  </si>
  <si>
    <t xml:space="preserve">Nombre del Proceso </t>
  </si>
  <si>
    <t xml:space="preserve">Porcentaje de Avance </t>
  </si>
  <si>
    <t>Jurídica</t>
  </si>
  <si>
    <t>Calidad</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</si>
  <si>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</si>
  <si>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</si>
  <si>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</si>
  <si>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</si>
  <si>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</si>
  <si>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</si>
  <si>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</si>
  <si>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</si>
  <si>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</si>
  <si>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</si>
  <si>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</si>
  <si>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EVALUACIÓN PLANES DE ACCIÓN                              TRIMESTRE I 2019</t>
  </si>
  <si>
    <t>EVALUACIÓN PLANES DE ACCIÓN                              TRIMESTRE II 2019</t>
  </si>
  <si>
    <t xml:space="preserve">Porcentaje de Avance Trim I </t>
  </si>
  <si>
    <t>Porcentaje de Avance Trim II</t>
  </si>
  <si>
    <t>MYRIAM BEJARANO PULIDO</t>
  </si>
  <si>
    <t xml:space="preserve">Gerente </t>
  </si>
  <si>
    <t>Líder Sistemas, Calidad, Control Interno</t>
  </si>
  <si>
    <t>Líder Sistemas</t>
  </si>
  <si>
    <t xml:space="preserve">NA </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</si>
  <si>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</si>
  <si>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</si>
  <si>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</si>
  <si>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</si>
  <si>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</si>
  <si>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Formular el Plan anual de trabajo de Seguridad y Salud en el Trabajo (Incluído en el Plan Estratégico)</t>
  </si>
  <si>
    <t xml:space="preserve"> Plan anual de trabajo de Seguridad y Salud en el Trabajo formulado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</si>
  <si>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</si>
  <si>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</si>
  <si>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</si>
  <si>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Ejecutar actividades de 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</si>
  <si>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</si>
  <si>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</si>
  <si>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Analizar los resultados obtenidos de la evaluación de desempeño de conformidad con la normatividad vigente como insumo para la mejora</t>
  </si>
  <si>
    <t>01/011/2019</t>
  </si>
  <si>
    <t>Líder de Talento Humano - Gerente</t>
  </si>
  <si>
    <t>01/072019</t>
  </si>
  <si>
    <t>Líder de Talento Humano - Comitè de ètica y comitè de Bienestar</t>
  </si>
  <si>
    <t>Implementar acciones de mejora de acuerdo a los hallazgos de la medicion del clima laboral - ARL</t>
  </si>
  <si>
    <t xml:space="preserve">Se debe ajustar la página web, con la ingeniera, ya que no existe orden en la  </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</si>
  <si>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</si>
  <si>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</si>
  <si>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</si>
  <si>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</si>
  <si>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</si>
  <si>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</si>
  <si>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</si>
  <si>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</si>
  <si>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 xml:space="preserve">Se realizan las contrataciones de los softwares CNT, Workmanager, y licencias de office 2013 según contratos 64, 42 y  63. </t>
  </si>
  <si>
    <t xml:space="preserve">De acuerdo a programacion realizada con Contraloría, se diseña CRONOGRAMA PRUEBAS CNT VERSION 19.1 de :                                Facturacion
Contabilidad
Presupuesto
CXP
CXC
Nomina
Cartera
Inventarios
</t>
  </si>
  <si>
    <t>marzo de 2019 - abril 2019</t>
  </si>
  <si>
    <t>Septiembre y octubre de 2019</t>
  </si>
  <si>
    <t>Construir el plan de accion de la politica de participacion social en salud.</t>
  </si>
  <si>
    <t>cumplido, se formula el plan de accion de la politica de participacion social en salud.</t>
  </si>
  <si>
    <t>Informes de oportunidad en la asignación de citas y entrega de medicamentosa las aseguradoras</t>
  </si>
  <si>
    <t>Se viene realizando dicha actividad a las diferentes EPS mes a mes.</t>
  </si>
  <si>
    <t xml:space="preserve">Perfil epidemiológico elaborado el dia 15 de Abril. </t>
  </si>
  <si>
    <t>No se presenta ningun caso para Sifilis Congenita.</t>
  </si>
  <si>
    <t>Capacitaciones realizadas en temas relacionados con salud según necesidades identificadas en la encuesta de satisfaccion de los mismos.</t>
  </si>
  <si>
    <t xml:space="preserve">SEGUIMIENTO </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</si>
  <si>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</si>
  <si>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</si>
  <si>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</si>
  <si>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</si>
  <si>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 xml:space="preserve">Líder Proceso Facturación </t>
  </si>
  <si>
    <t>Realizar seguimento mensual al estado de contratos de ventas de servicios de salud</t>
  </si>
  <si>
    <t>Auditorias mensuales a facturadores</t>
  </si>
  <si>
    <t>Realizar gestión de cobro de cartera a particulares</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</si>
  <si>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</si>
  <si>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</si>
  <si>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</si>
  <si>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</si>
  <si>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</si>
  <si>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</si>
  <si>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</si>
  <si>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en comunicado interno n°000046 de 2019, se establece que para cumplir con esta producto, son necesarias realizar 11 actividades cada una de estas con un porcentaje de participacion diferente, para el I trimestre se realizaron 4 actividades que representan el 17,5%</t>
  </si>
  <si>
    <t xml:space="preserve">Líder Costos </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</si>
  <si>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</si>
  <si>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</si>
  <si>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</si>
  <si>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</si>
  <si>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</si>
  <si>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</si>
  <si>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</si>
  <si>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</si>
  <si>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</si>
  <si>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</si>
  <si>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</si>
  <si>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31/11/2019</t>
  </si>
  <si>
    <t xml:space="preserve">PLAN DE ACCIÓN PROCESO  DIRECCIONAMIENTO ESTRATÉGICO Y PLANEACIÓN </t>
  </si>
  <si>
    <t>Procedimientos de facturación elaborados</t>
  </si>
  <si>
    <t xml:space="preserve">Procedimientos de facturación socializados e implementados </t>
  </si>
  <si>
    <t>Direccionamiento estratégico y planeación</t>
  </si>
  <si>
    <t xml:space="preserve">Programar actividades de Inducción </t>
  </si>
  <si>
    <t xml:space="preserve">Programar actividades de Reinducción </t>
  </si>
  <si>
    <t>PROGRAMAS/                          PROCESO/ SUBPROCESO</t>
  </si>
  <si>
    <t>Se recepcionan para I  TRIMESTRE  5 PQRSYF y se gestionan dentro de los parametros establecidos.Se recepcionan para II trimestre 8 PQRSYF y se gestionan dentro de los parametros establecidos.</t>
  </si>
  <si>
    <t>Capacitacion a la asociacion de Usuarios sobre presupuesot 2018 el 14 de Marzo de 2019.
capacitacion contratos EPS 11 de Abril. Capacitacion en mayo Dy D</t>
  </si>
  <si>
    <t>i TRIMESTRE:Dicha actividad se realizara para el mes de mayo el dia 29. II Trimestre: este enforme se presenta en julio</t>
  </si>
  <si>
    <t xml:space="preserve">I Trimestre: 5 de Febrero socializacion dia internacional de lepra.
13 de Marzo control de plagas.
27 de Marzo dia mundial de la tuberculosis. II trimestre: VIH - sifilis gestacional  mayo 29: DNT aguda moderada severa - Intento suicida EDA IRA
</t>
  </si>
  <si>
    <t xml:space="preserve">Se analizo  evento adverso ocurrido el 9 de mayo 2019 </t>
  </si>
  <si>
    <t>Se diligencia el formato de Riesgos para los meses de  abril, mayo y junio  2019</t>
  </si>
  <si>
    <t>Se socializó el manual de toma de  coloracion  evidencia en formato de asistencia el 16 de abril 2019, se reprogramo la capacitacion sobre manual de bioseguridad  para agosto 2019</t>
  </si>
  <si>
    <t>Se socializará a funcionarios del Servicio farmacéutico por parte de la responsable del Programa de Seguridad del Paciente para el mes de junio.</t>
  </si>
  <si>
    <t>Lista de asistencia en carpeta de socializaciones y capacitaciones en el Archivo del Servicio Farmacéutico.</t>
  </si>
  <si>
    <t>Evaluaciones realizadas al procedimiento</t>
  </si>
  <si>
    <r>
      <t xml:space="preserve">Carpeta de lista de chequeo Procedimiento de dispensación (ambulatoria) informada y facturación de medicamentos y dispositivos médicos en el Archivo del Servicio Farmacéutico. </t>
    </r>
    <r>
      <rPr>
        <b/>
        <sz val="10"/>
        <color theme="1"/>
        <rFont val="Arial"/>
        <family val="2"/>
      </rPr>
      <t>(Mayo)</t>
    </r>
  </si>
  <si>
    <r>
      <t xml:space="preserve">Carpeta de lista de chequeo Procedimiento de dispensación (intrahospitalaria) facturación de medicamentos y dispositivos médicos en el Archivo del Servicio Farmacéutico. </t>
    </r>
    <r>
      <rPr>
        <b/>
        <sz val="10"/>
        <color theme="1"/>
        <rFont val="Arial"/>
        <family val="2"/>
      </rPr>
      <t>(Junio)</t>
    </r>
  </si>
  <si>
    <r>
      <rPr>
        <b/>
        <sz val="10"/>
        <color theme="1"/>
        <rFont val="Arial"/>
        <family val="2"/>
      </rPr>
      <t>*</t>
    </r>
    <r>
      <rPr>
        <sz val="10"/>
        <color theme="1"/>
        <rFont val="Arial"/>
        <family val="2"/>
      </rPr>
      <t xml:space="preserve">Se realizó reporte en Cero,para el programa de Farmacovigilancia en  los meses de enero a marzo. ya que  no se recibió notificación de Evento adverso ó incidente relacionado con medicamentos.                                       </t>
    </r>
    <r>
      <rPr>
        <b/>
        <sz val="10"/>
        <color theme="1"/>
        <rFont val="Arial"/>
        <family val="2"/>
      </rPr>
      <t>*</t>
    </r>
    <r>
      <rPr>
        <sz val="10"/>
        <color theme="1"/>
        <rFont val="Arial"/>
        <family val="2"/>
      </rPr>
      <t xml:space="preserve">El reporte trimestral  de Tecnovigilancia  y Reactivovigilancia se realizará la primera semana del mes de  abril.                                                         Se realizo reporte en cero para el programa de Farmacovigilancia en los meses de abril a junio.ya que  no se recibió notificación de Evento adverso ó incidente relacionado con medicamentos.                                     *El reporte trimestral de Tecnovigilancia y Reactivovigilancia se realizo el 1 de abril 2019. El proximo reporte se hara la primera semana de julio.                        </t>
    </r>
  </si>
  <si>
    <t xml:space="preserve">carpeta  de reportes de farmacovigilancia, tecnovigilancia y reactivovigilancia en el computador de farmacia. </t>
  </si>
  <si>
    <t>Se envió informe del cuarto trimestre del año 2018 la primera semana del mes de enero.   El trimestre que comprende los meses de enero a marzo del 2019  se reportara  en el mes de abril.                             Se envió informe del primer trimestre del año 2019 la primera semana del mes de abril.   El trimestre que comprende los meses de abril a junio del 2019  se reportara  en el mes de julio.</t>
  </si>
  <si>
    <t>Evidencias del inventario en computador del servicio farmaceutico, y en fisico lista de los asistentes y colaboradores en el archivador del servivio farmaceutico).</t>
  </si>
  <si>
    <t>Protocolo socializado con el personal de hospitalización y urgencias</t>
  </si>
  <si>
    <t>Falta incluirlos en el Plan de compras</t>
  </si>
  <si>
    <t>EVALUACIÓN PLANES DE ACCIÓN                                                                ACUMULADO 2019</t>
  </si>
  <si>
    <t>Direccionamiento  estratégico y planeación</t>
  </si>
  <si>
    <t>Autoevaluación de los estándares de Acreditación según normatividad, realizada</t>
  </si>
  <si>
    <t>Autoevaluación de los estándares de Habilitación según normatividad, realizada</t>
  </si>
  <si>
    <t>Informes mensuales presentados de cargos abiertos y facturas de contado sin factura a crédito</t>
  </si>
  <si>
    <t>Informes mensuales presentados del estado de contratos de ventas de servicios de salud</t>
  </si>
  <si>
    <t>Auditorias mensualesrealizadas a los facturadores</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</si>
  <si>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</si>
  <si>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</si>
  <si>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</si>
  <si>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</si>
  <si>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 xml:space="preserve">No. actividades realizadas/No. actividades programadas. parametrización del software CNT </t>
  </si>
  <si>
    <t>Cronograma de mantenimiento preventivo equipos de cómputo ejecutado con evidencias</t>
  </si>
  <si>
    <t>Informes presentados oportunamente a los entes de control</t>
  </si>
  <si>
    <t>Porcentaje de PQRSYF gestionadas dentro de los parámetros establecidos.</t>
  </si>
  <si>
    <t>Una medición de la encuesta satisfacción de los Usuarios realizada semestralmente</t>
  </si>
  <si>
    <t>Una capacitación semestral a la asociación de Usuarios</t>
  </si>
  <si>
    <t>Una capacitación trimestral a los Líderes de las juntas de Acción Comunal.</t>
  </si>
  <si>
    <t xml:space="preserve">Una campaña de promoción de los D y D en salud en el mes de septiembre </t>
  </si>
  <si>
    <t>Plan de acción de la política de participación social en salud. Elaborado</t>
  </si>
  <si>
    <t>Guías de atención a enfermedades de interés en salud pública. Socializadas</t>
  </si>
  <si>
    <t>Casos analizados de Recién Nacidos con diagnóstico de Sífilis congénita en población atendida por la ESE en la vigencia</t>
  </si>
  <si>
    <t>Derechos, problemas y necesidades ciudadanas llamados a resolver descritos en el Direccionamiento Estratégico</t>
  </si>
  <si>
    <t>Informes de seguimiento al Plan de sostenimiento (habilitacion)</t>
  </si>
  <si>
    <t>Documento PAMEC ajustado</t>
  </si>
  <si>
    <t>Elaborar y ejecutar el cronograma de Formacion y Capacitacion del proceso financiero</t>
  </si>
  <si>
    <r>
      <t xml:space="preserve">se realizo actividad de seguridad del paciente con respecto al area de dontologia el dia 13 de febrero del 2019, charla a cargo de la jefe natalia responsable de seguridad del paciente. para el I trimestre </t>
    </r>
    <r>
      <rPr>
        <sz val="8"/>
        <color rgb="FF000000"/>
        <rFont val="Calibri2"/>
      </rPr>
      <t xml:space="preserve">  Asistencias a reunion internas ,socializaciones de temas tratados</t>
    </r>
  </si>
  <si>
    <t>29  DE AGOSTO SE  REALIZA SOCIALIZACION CON EL PERSONAL DE LABORATORIO</t>
  </si>
  <si>
    <t>EN EL ULTIMO TRIMESTRE NO OCURRIERON EA.</t>
  </si>
  <si>
    <t>SE DILIGENCIA EL FORMATO DE OCTUBRE, NOVIEMBRE Y DICIEMBRE  2019</t>
  </si>
  <si>
    <t>SE SOCIALIZO EL 12 DICIMBRE LOS ´PROCEDIMIENTOS ACTUALIZADOS</t>
  </si>
  <si>
    <t>Se realizó actualizacion CNT. Pendiente parametrización</t>
  </si>
  <si>
    <t>PIFC  evaluado</t>
  </si>
  <si>
    <t>Plan de Bienestar e incentivos ejecudo y evaluado</t>
  </si>
  <si>
    <t>Resultados de la auditoria interna del SGSST)</t>
  </si>
  <si>
    <t xml:space="preserve">Evidencia de programacion inducción </t>
  </si>
  <si>
    <t xml:space="preserve">Evidencia de inducción y su eficacia </t>
  </si>
  <si>
    <t xml:space="preserve">Evidencia deprogramacion de la reinducción </t>
  </si>
  <si>
    <t>Ejecutar actividades de Reinducción y evalúar la eficacia de la implementación de la inducciòn</t>
  </si>
  <si>
    <t>Evidencia de reinducción y su eficacia</t>
  </si>
  <si>
    <t>Plan de mejora ejecutado de la medicion de clima laboral</t>
  </si>
  <si>
    <t>Base de datos actualizada del personal de planta</t>
  </si>
  <si>
    <t>Evaluaciòn del desempeño</t>
  </si>
  <si>
    <t>Evaluacion de resultados de evaluaciones de desempeño</t>
  </si>
  <si>
    <t>Codigo de integridad adaptado y adoptado</t>
  </si>
  <si>
    <t>Código de Integridad socializado e implementado</t>
  </si>
  <si>
    <t>Evaluacion anual de competencias al personal contratista directo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</si>
</sst>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240A]General"/>
    <numFmt numFmtId="165" formatCode="[$-240A]0%"/>
    <numFmt numFmtId="166" formatCode="[$-240A]dd/mm/yyyy"/>
    <numFmt numFmtId="167" formatCode="[$-240A]0"/>
  </numFmts>
  <fonts count="37">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1"/>
      <color indexed="8"/>
      <name val="Arial"/>
      <family val="2"/>
    </font>
    <font>
      <sz val="9"/>
      <color indexed="81"/>
      <name val="Tahoma"/>
      <family val="2"/>
    </font>
    <font>
      <b/>
      <sz val="9"/>
      <color indexed="81"/>
      <name val="Tahoma"/>
      <family val="2"/>
    </font>
    <font>
      <sz val="10"/>
      <color rgb="FFFF0000"/>
      <name val="Arial"/>
      <family val="2"/>
    </font>
    <font>
      <b/>
      <sz val="9"/>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b/>
      <sz val="12"/>
      <color rgb="FF000000"/>
      <name val="Arial"/>
      <family val="2"/>
    </font>
    <font>
      <b/>
      <sz val="12"/>
      <color rgb="FF000000"/>
      <name val="Arial1"/>
    </font>
    <font>
      <sz val="9"/>
      <color rgb="FF000000"/>
      <name val="Arial"/>
      <family val="2"/>
    </font>
    <font>
      <b/>
      <sz val="12"/>
      <color theme="1"/>
      <name val="Calibri"/>
      <family val="2"/>
      <scheme val="minor"/>
    </font>
    <font>
      <sz val="12"/>
      <color theme="1"/>
      <name val="Calibri"/>
      <family val="2"/>
      <scheme val="minor"/>
    </font>
    <font>
      <sz val="12"/>
      <name val="Calibri"/>
      <family val="2"/>
      <scheme val="minor"/>
    </font>
    <font>
      <b/>
      <sz val="10"/>
      <name val="Arial"/>
      <family val="2"/>
    </font>
    <font>
      <sz val="12"/>
      <color rgb="FF000000"/>
      <name val="Arial"/>
      <family val="2"/>
    </font>
    <font>
      <sz val="9"/>
      <color rgb="FFFF0000"/>
      <name val="Arial"/>
      <family val="2"/>
    </font>
    <font>
      <sz val="8"/>
      <color rgb="FF000000"/>
      <name val="Calibri1"/>
    </font>
    <font>
      <sz val="8"/>
      <color rgb="FF000000"/>
      <name val="Calibri2"/>
    </font>
    <font>
      <sz val="8"/>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theme="2" tint="-9.9978637043366805E-2"/>
        <bgColor indexed="64"/>
      </patternFill>
    </fill>
    <fill>
      <patternFill patternType="solid">
        <fgColor rgb="FFA6A6A6"/>
        <bgColor rgb="FFA6A6A6"/>
      </patternFill>
    </fill>
    <fill>
      <patternFill patternType="solid">
        <fgColor rgb="FFBFBFBF"/>
        <bgColor rgb="FFBFBFBF"/>
      </patternFill>
    </fill>
    <fill>
      <patternFill patternType="solid">
        <fgColor rgb="FFB3B3B3"/>
        <bgColor rgb="FFB3B3B3"/>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rgb="FFFFFFFF"/>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24"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18">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13" fillId="0" borderId="1" xfId="0" applyFont="1" applyBorder="1" applyAlignment="1">
      <alignment vertical="center" wrapText="1"/>
    </xf>
    <xf numFmtId="0" fontId="13" fillId="0" borderId="1"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0" fontId="14"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14" fontId="1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 fillId="0" borderId="0" xfId="0" applyFont="1" applyAlignment="1">
      <alignment horizontal="center" vertical="center" wrapText="1"/>
    </xf>
    <xf numFmtId="1"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2" borderId="9" xfId="0" applyFont="1" applyFill="1" applyBorder="1" applyAlignment="1">
      <alignment horizontal="left" vertical="top"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2"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left"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3" fillId="5" borderId="1" xfId="0" applyFont="1" applyFill="1" applyBorder="1" applyAlignment="1">
      <alignment horizontal="justify" vertical="top" wrapText="1"/>
    </xf>
    <xf numFmtId="0" fontId="13" fillId="0" borderId="1" xfId="0" applyFont="1" applyBorder="1" applyAlignment="1">
      <alignment horizontal="justify" vertical="top" wrapText="1"/>
    </xf>
    <xf numFmtId="1" fontId="13"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1" xfId="1" applyNumberFormat="1" applyFont="1" applyBorder="1" applyAlignment="1">
      <alignment horizontal="center"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5" fillId="0" borderId="0" xfId="0" applyFont="1" applyBorder="1" applyAlignment="1">
      <alignment horizontal="left" vertical="top"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3" fillId="0" borderId="16" xfId="0" applyNumberFormat="1" applyFont="1" applyBorder="1" applyAlignment="1">
      <alignment vertical="center" wrapText="1"/>
    </xf>
    <xf numFmtId="0" fontId="1"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9" fontId="1" fillId="0" borderId="0" xfId="0" applyNumberFormat="1" applyFont="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justify" vertical="center" wrapText="1"/>
    </xf>
    <xf numFmtId="9" fontId="13" fillId="2" borderId="1"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9" fontId="10" fillId="0" borderId="0" xfId="0" applyNumberFormat="1" applyFont="1" applyAlignment="1">
      <alignment horizontal="center" vertical="center" wrapText="1"/>
    </xf>
    <xf numFmtId="0" fontId="8" fillId="4" borderId="30" xfId="0" applyFont="1" applyFill="1" applyBorder="1" applyAlignment="1">
      <alignment horizontal="center" vertical="center" wrapText="1"/>
    </xf>
    <xf numFmtId="9" fontId="1" fillId="0" borderId="0" xfId="0" applyNumberFormat="1" applyFont="1" applyAlignment="1">
      <alignment horizontal="justify" vertical="center" wrapText="1"/>
    </xf>
    <xf numFmtId="0" fontId="1"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14" fontId="13" fillId="0" borderId="26" xfId="0" applyNumberFormat="1" applyFont="1" applyBorder="1" applyAlignment="1">
      <alignment horizontal="justify" vertical="center" wrapText="1"/>
    </xf>
    <xf numFmtId="0" fontId="14" fillId="0" borderId="36" xfId="0" applyFont="1" applyBorder="1" applyAlignment="1">
      <alignment horizontal="center" vertical="center" wrapText="1"/>
    </xf>
    <xf numFmtId="0" fontId="1" fillId="0" borderId="1" xfId="0"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9" fontId="1" fillId="0" borderId="1" xfId="3" applyFont="1" applyBorder="1" applyAlignment="1">
      <alignment horizontal="center" vertical="center" wrapText="1"/>
    </xf>
    <xf numFmtId="0" fontId="13" fillId="2" borderId="40" xfId="0" applyFont="1" applyFill="1" applyBorder="1" applyAlignment="1">
      <alignment horizontal="justify" vertical="center" wrapText="1"/>
    </xf>
    <xf numFmtId="0" fontId="13" fillId="0" borderId="40" xfId="0" applyFont="1" applyBorder="1" applyAlignment="1">
      <alignment horizontal="justify" vertical="center" wrapText="1"/>
    </xf>
    <xf numFmtId="9" fontId="1" fillId="0" borderId="40" xfId="3" applyFont="1" applyBorder="1" applyAlignment="1">
      <alignment horizontal="center" vertical="center" wrapText="1"/>
    </xf>
    <xf numFmtId="10" fontId="14"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14" fontId="13" fillId="0" borderId="40" xfId="0" applyNumberFormat="1" applyFont="1" applyBorder="1" applyAlignment="1">
      <alignment horizontal="center" vertical="center" wrapText="1"/>
    </xf>
    <xf numFmtId="14" fontId="13" fillId="0" borderId="40" xfId="0" applyNumberFormat="1" applyFont="1" applyBorder="1" applyAlignment="1">
      <alignment horizontal="justify" vertical="center" wrapText="1"/>
    </xf>
    <xf numFmtId="0" fontId="7" fillId="2" borderId="26" xfId="0" applyFont="1" applyFill="1" applyBorder="1" applyAlignment="1">
      <alignment horizontal="center" vertical="center" wrapText="1"/>
    </xf>
    <xf numFmtId="14" fontId="13" fillId="2" borderId="26" xfId="0" applyNumberFormat="1" applyFont="1" applyFill="1" applyBorder="1" applyAlignment="1">
      <alignment horizontal="center" vertical="center" wrapText="1"/>
    </xf>
    <xf numFmtId="14" fontId="13" fillId="2" borderId="26" xfId="0" applyNumberFormat="1" applyFont="1" applyFill="1" applyBorder="1" applyAlignment="1">
      <alignment horizontal="justify" vertical="center" wrapText="1"/>
    </xf>
    <xf numFmtId="0" fontId="14" fillId="2" borderId="36" xfId="0" applyFont="1" applyFill="1" applyBorder="1" applyAlignment="1">
      <alignment horizontal="left" vertical="center" wrapText="1"/>
    </xf>
    <xf numFmtId="0" fontId="21"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9" fontId="6" fillId="2" borderId="1" xfId="3" applyFont="1" applyFill="1" applyBorder="1" applyAlignment="1">
      <alignment horizontal="center" vertical="center" wrapText="1"/>
    </xf>
    <xf numFmtId="0" fontId="14" fillId="2" borderId="38"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41" xfId="0" applyFont="1" applyFill="1" applyBorder="1" applyAlignment="1">
      <alignment horizontal="left" vertical="center" wrapText="1"/>
    </xf>
    <xf numFmtId="164" fontId="25" fillId="9" borderId="47" xfId="5" applyFont="1" applyFill="1" applyBorder="1" applyAlignment="1" applyProtection="1">
      <alignment horizontal="center" vertical="center" wrapText="1"/>
    </xf>
    <xf numFmtId="164" fontId="23" fillId="10" borderId="46" xfId="5" applyFont="1" applyFill="1" applyBorder="1" applyAlignment="1" applyProtection="1">
      <alignment vertical="center" wrapText="1"/>
    </xf>
    <xf numFmtId="164" fontId="23" fillId="10" borderId="46" xfId="5" applyFont="1" applyFill="1" applyBorder="1" applyAlignment="1" applyProtection="1">
      <alignment horizontal="left" vertical="center" wrapText="1"/>
    </xf>
    <xf numFmtId="164" fontId="23" fillId="10" borderId="46" xfId="5" applyFont="1" applyFill="1" applyBorder="1" applyAlignment="1" applyProtection="1">
      <alignment horizontal="center" vertical="center" wrapText="1"/>
    </xf>
    <xf numFmtId="165" fontId="23" fillId="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center" vertical="center" wrapText="1"/>
    </xf>
    <xf numFmtId="165" fontId="23" fillId="10" borderId="46" xfId="5" applyNumberFormat="1" applyFont="1" applyFill="1" applyBorder="1" applyAlignment="1" applyProtection="1">
      <alignment horizontal="center" vertical="center" wrapText="1"/>
    </xf>
    <xf numFmtId="166" fontId="23" fillId="10" borderId="46" xfId="5" applyNumberFormat="1" applyFont="1" applyFill="1" applyBorder="1" applyAlignment="1" applyProtection="1">
      <alignment horizontal="justify" vertical="center" wrapText="1"/>
    </xf>
    <xf numFmtId="167" fontId="23" fillId="10" borderId="46" xfId="5" applyNumberFormat="1" applyFont="1" applyFill="1" applyBorder="1" applyAlignment="1" applyProtection="1">
      <alignment horizontal="center" vertical="center" wrapText="1"/>
    </xf>
    <xf numFmtId="164" fontId="23" fillId="0" borderId="47" xfId="5" applyFont="1" applyFill="1" applyBorder="1" applyAlignment="1" applyProtection="1">
      <alignment vertical="center" wrapText="1"/>
    </xf>
    <xf numFmtId="164" fontId="23" fillId="0" borderId="46" xfId="5" applyFont="1" applyFill="1" applyBorder="1" applyAlignment="1" applyProtection="1">
      <alignment vertical="center" wrapText="1"/>
    </xf>
    <xf numFmtId="164" fontId="23" fillId="0" borderId="46" xfId="5" applyFont="1" applyFill="1" applyBorder="1" applyAlignment="1" applyProtection="1">
      <alignment horizontal="left" vertical="center" wrapText="1"/>
    </xf>
    <xf numFmtId="164" fontId="27" fillId="0" borderId="0" xfId="5" applyFont="1" applyFill="1" applyAlignment="1" applyProtection="1">
      <alignment horizontal="justify" vertical="center" wrapText="1"/>
    </xf>
    <xf numFmtId="0" fontId="14" fillId="2"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0" borderId="0" xfId="0" applyFont="1" applyBorder="1" applyAlignment="1">
      <alignment horizontal="right" vertical="center" wrapText="1"/>
    </xf>
    <xf numFmtId="0" fontId="28" fillId="0" borderId="1" xfId="0" applyFont="1" applyBorder="1" applyAlignment="1">
      <alignment wrapText="1"/>
    </xf>
    <xf numFmtId="10" fontId="29" fillId="2" borderId="1" xfId="0" applyNumberFormat="1" applyFont="1" applyFill="1" applyBorder="1" applyAlignment="1">
      <alignment horizontal="right" vertical="center"/>
    </xf>
    <xf numFmtId="10" fontId="29" fillId="2" borderId="1" xfId="0" applyNumberFormat="1" applyFont="1" applyFill="1" applyBorder="1" applyAlignment="1">
      <alignment horizontal="right"/>
    </xf>
    <xf numFmtId="10" fontId="29" fillId="2" borderId="1" xfId="0" applyNumberFormat="1" applyFont="1" applyFill="1" applyBorder="1"/>
    <xf numFmtId="10" fontId="28" fillId="0" borderId="1" xfId="0" applyNumberFormat="1" applyFont="1" applyBorder="1"/>
    <xf numFmtId="0" fontId="28" fillId="0" borderId="1" xfId="0" applyFont="1" applyBorder="1" applyAlignment="1">
      <alignment horizontal="center" wrapText="1"/>
    </xf>
    <xf numFmtId="0" fontId="14" fillId="0" borderId="9" xfId="0"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0" borderId="38" xfId="0" applyFont="1" applyBorder="1" applyAlignment="1">
      <alignment horizontal="left" vertical="center" wrapText="1"/>
    </xf>
    <xf numFmtId="0" fontId="8"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NumberFormat="1" applyFont="1" applyBorder="1" applyAlignment="1">
      <alignment horizontal="left" vertical="top" wrapText="1"/>
    </xf>
    <xf numFmtId="10" fontId="1" fillId="2" borderId="1"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13" fillId="2" borderId="40" xfId="0" applyFont="1" applyFill="1" applyBorder="1" applyAlignment="1">
      <alignment vertical="center" wrapText="1"/>
    </xf>
    <xf numFmtId="0" fontId="7" fillId="2" borderId="40" xfId="0" applyFont="1" applyFill="1" applyBorder="1" applyAlignment="1">
      <alignment horizontal="left" vertical="center" wrapText="1"/>
    </xf>
    <xf numFmtId="9" fontId="7" fillId="2" borderId="40" xfId="0" applyNumberFormat="1" applyFont="1" applyFill="1" applyBorder="1" applyAlignment="1">
      <alignment horizontal="center" vertical="center" wrapText="1"/>
    </xf>
    <xf numFmtId="9"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1" fillId="0" borderId="26" xfId="0" applyFont="1" applyBorder="1" applyAlignment="1">
      <alignment horizontal="left" vertical="center" wrapText="1"/>
    </xf>
    <xf numFmtId="0" fontId="7" fillId="2" borderId="26" xfId="0" applyFont="1" applyFill="1" applyBorder="1" applyAlignment="1">
      <alignment horizontal="left" vertical="top" wrapText="1"/>
    </xf>
    <xf numFmtId="0" fontId="7" fillId="0" borderId="26" xfId="0" applyFont="1" applyFill="1" applyBorder="1" applyAlignment="1">
      <alignment horizontal="left" vertical="top" wrapText="1"/>
    </xf>
    <xf numFmtId="14" fontId="13" fillId="0" borderId="26" xfId="0" applyNumberFormat="1" applyFont="1" applyBorder="1" applyAlignment="1">
      <alignment horizontal="left" vertical="top"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7" fillId="0" borderId="38" xfId="0" applyFont="1" applyBorder="1" applyAlignment="1">
      <alignment horizontal="left" vertical="top" wrapText="1"/>
    </xf>
    <xf numFmtId="0" fontId="14" fillId="2" borderId="40" xfId="0" applyFont="1" applyFill="1" applyBorder="1" applyAlignment="1">
      <alignment horizontal="left" vertical="center" wrapText="1"/>
    </xf>
    <xf numFmtId="0" fontId="1" fillId="0" borderId="40" xfId="0" applyFont="1" applyBorder="1" applyAlignment="1">
      <alignment horizontal="justify" vertical="center" wrapText="1"/>
    </xf>
    <xf numFmtId="14" fontId="14" fillId="0" borderId="40" xfId="0" applyNumberFormat="1" applyFont="1" applyBorder="1" applyAlignment="1">
      <alignment horizontal="left" vertical="top" wrapText="1"/>
    </xf>
    <xf numFmtId="0" fontId="14" fillId="0" borderId="41" xfId="0" applyFont="1" applyBorder="1" applyAlignment="1">
      <alignment horizontal="left" vertical="top" wrapText="1"/>
    </xf>
    <xf numFmtId="9" fontId="7" fillId="0" borderId="1" xfId="0" applyNumberFormat="1" applyFont="1" applyBorder="1" applyAlignment="1">
      <alignment horizontal="center" vertical="center" wrapText="1"/>
    </xf>
    <xf numFmtId="9" fontId="7" fillId="0" borderId="1" xfId="3"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26" xfId="0" applyFont="1" applyBorder="1" applyAlignment="1">
      <alignment horizontal="center" vertical="center" wrapText="1"/>
    </xf>
    <xf numFmtId="9" fontId="7" fillId="0" borderId="26" xfId="0" applyNumberFormat="1" applyFont="1" applyBorder="1" applyAlignment="1">
      <alignment horizontal="center" vertical="center" wrapText="1"/>
    </xf>
    <xf numFmtId="14" fontId="14" fillId="0" borderId="40" xfId="0" applyNumberFormat="1" applyFont="1" applyBorder="1" applyAlignment="1">
      <alignment horizontal="center" vertical="center" wrapText="1"/>
    </xf>
    <xf numFmtId="9" fontId="7" fillId="0" borderId="26" xfId="3" applyFont="1" applyBorder="1" applyAlignment="1">
      <alignment horizontal="center" vertical="center" wrapText="1"/>
    </xf>
    <xf numFmtId="9" fontId="14" fillId="0" borderId="1" xfId="3" applyFont="1" applyBorder="1" applyAlignment="1">
      <alignment horizontal="center" vertical="center" wrapText="1"/>
    </xf>
    <xf numFmtId="0" fontId="7" fillId="2" borderId="1" xfId="3"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1" fillId="2" borderId="1" xfId="3" applyFont="1" applyFill="1" applyBorder="1" applyAlignment="1">
      <alignment horizontal="center" vertical="center" wrapText="1"/>
    </xf>
    <xf numFmtId="0" fontId="13" fillId="2" borderId="40" xfId="0" applyFont="1" applyFill="1" applyBorder="1" applyAlignment="1">
      <alignment horizontal="justify" vertical="top" wrapText="1"/>
    </xf>
    <xf numFmtId="9" fontId="1" fillId="2" borderId="40" xfId="3" applyFont="1" applyFill="1" applyBorder="1" applyAlignment="1">
      <alignment horizontal="center" vertical="center" wrapText="1"/>
    </xf>
    <xf numFmtId="14" fontId="14" fillId="0" borderId="40" xfId="0" applyNumberFormat="1" applyFont="1" applyBorder="1" applyAlignment="1">
      <alignment horizontal="center" vertical="top" wrapText="1"/>
    </xf>
    <xf numFmtId="0" fontId="13" fillId="2" borderId="26" xfId="0" applyFont="1" applyFill="1" applyBorder="1" applyAlignment="1">
      <alignment vertical="center" wrapText="1"/>
    </xf>
    <xf numFmtId="0" fontId="7" fillId="0" borderId="26" xfId="0" applyFont="1" applyBorder="1" applyAlignment="1">
      <alignment horizontal="left" vertical="center" wrapText="1"/>
    </xf>
    <xf numFmtId="0" fontId="14" fillId="0" borderId="36" xfId="0" applyFont="1" applyBorder="1" applyAlignment="1">
      <alignment horizontal="left" vertical="center" wrapText="1"/>
    </xf>
    <xf numFmtId="0" fontId="13" fillId="2" borderId="40" xfId="0" applyFont="1" applyFill="1" applyBorder="1" applyAlignment="1">
      <alignment horizontal="left" vertical="center" wrapText="1"/>
    </xf>
    <xf numFmtId="9" fontId="1" fillId="0" borderId="40" xfId="0" applyNumberFormat="1" applyFont="1" applyBorder="1" applyAlignment="1">
      <alignment horizontal="center" vertical="center" wrapText="1"/>
    </xf>
    <xf numFmtId="14" fontId="14" fillId="0" borderId="40" xfId="0" applyNumberFormat="1" applyFont="1" applyBorder="1" applyAlignment="1">
      <alignment horizontal="left" vertical="center" wrapText="1"/>
    </xf>
    <xf numFmtId="0" fontId="14" fillId="0" borderId="41" xfId="0" applyFont="1" applyBorder="1" applyAlignment="1">
      <alignment horizontal="left" vertical="center" wrapText="1"/>
    </xf>
    <xf numFmtId="49" fontId="13" fillId="0" borderId="1" xfId="4" applyNumberFormat="1" applyFont="1" applyBorder="1" applyAlignment="1">
      <alignment horizontal="center" vertical="center" wrapText="1"/>
    </xf>
    <xf numFmtId="49" fontId="13" fillId="2" borderId="1" xfId="4" applyNumberFormat="1" applyFont="1" applyFill="1" applyBorder="1" applyAlignment="1">
      <alignment horizontal="center" vertical="center" wrapText="1"/>
    </xf>
    <xf numFmtId="0" fontId="13" fillId="0" borderId="1" xfId="0" applyFont="1" applyBorder="1" applyAlignment="1">
      <alignment vertical="center" wrapText="1"/>
    </xf>
    <xf numFmtId="0" fontId="8" fillId="4" borderId="30" xfId="0" applyFont="1" applyFill="1" applyBorder="1" applyAlignment="1">
      <alignment horizontal="center" vertical="center" wrapText="1"/>
    </xf>
    <xf numFmtId="9" fontId="13" fillId="0" borderId="1" xfId="3" applyFont="1" applyBorder="1" applyAlignment="1">
      <alignment horizontal="center" vertical="center" wrapText="1"/>
    </xf>
    <xf numFmtId="9" fontId="13" fillId="2" borderId="1" xfId="3"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0" xfId="0" applyFont="1" applyFill="1" applyAlignment="1">
      <alignment horizontal="left"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5" fillId="0" borderId="0" xfId="0" applyFont="1" applyBorder="1" applyAlignment="1">
      <alignment horizontal="left" vertical="top" wrapText="1"/>
    </xf>
    <xf numFmtId="0" fontId="14" fillId="0" borderId="1" xfId="0" applyFont="1" applyBorder="1" applyAlignment="1">
      <alignment horizontal="left" vertical="center" wrapText="1"/>
    </xf>
    <xf numFmtId="1" fontId="7" fillId="0" borderId="9"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2" borderId="58" xfId="0" applyFont="1" applyFill="1" applyBorder="1" applyAlignment="1">
      <alignment horizontal="left"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10" fontId="28" fillId="0" borderId="1" xfId="0" applyNumberFormat="1" applyFont="1" applyBorder="1" applyAlignment="1">
      <alignment horizontal="center"/>
    </xf>
    <xf numFmtId="10" fontId="29" fillId="2" borderId="1"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13" fillId="0" borderId="9"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top" wrapText="1"/>
    </xf>
    <xf numFmtId="0" fontId="4" fillId="2" borderId="1" xfId="0" applyFont="1" applyFill="1" applyBorder="1" applyAlignment="1">
      <alignment horizontal="left" vertical="center" wrapText="1"/>
    </xf>
    <xf numFmtId="9" fontId="7" fillId="0" borderId="9" xfId="3" applyFont="1" applyBorder="1" applyAlignment="1">
      <alignment horizontal="center" vertical="center" wrapText="1"/>
    </xf>
    <xf numFmtId="9" fontId="1" fillId="0" borderId="0" xfId="3" applyFont="1" applyAlignment="1">
      <alignment horizontal="center" vertical="center" wrapText="1"/>
    </xf>
    <xf numFmtId="9" fontId="2" fillId="0" borderId="1" xfId="3" applyFont="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justify" vertical="center" wrapText="1"/>
    </xf>
    <xf numFmtId="0" fontId="22" fillId="2" borderId="38" xfId="0" applyFont="1" applyFill="1" applyBorder="1" applyAlignment="1">
      <alignment horizontal="left" vertical="center" wrapText="1"/>
    </xf>
    <xf numFmtId="14" fontId="21" fillId="2" borderId="40" xfId="0" applyNumberFormat="1" applyFont="1" applyFill="1" applyBorder="1" applyAlignment="1">
      <alignment horizontal="center" vertical="center" wrapText="1"/>
    </xf>
    <xf numFmtId="14" fontId="21" fillId="2" borderId="40" xfId="0" applyNumberFormat="1" applyFont="1" applyFill="1" applyBorder="1" applyAlignment="1">
      <alignment horizontal="justify" vertical="center" wrapText="1"/>
    </xf>
    <xf numFmtId="0" fontId="7" fillId="0" borderId="9" xfId="0" applyFont="1" applyBorder="1" applyAlignment="1">
      <alignment horizontal="left" vertical="center" wrapText="1"/>
    </xf>
    <xf numFmtId="10" fontId="7" fillId="2" borderId="1" xfId="0" applyNumberFormat="1"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4" borderId="61" xfId="0" applyFont="1" applyFill="1" applyBorder="1" applyAlignment="1">
      <alignment horizontal="center" vertical="center" wrapText="1"/>
    </xf>
    <xf numFmtId="9" fontId="1" fillId="0" borderId="0" xfId="0" applyNumberFormat="1" applyFont="1" applyAlignment="1">
      <alignment horizontal="justify" vertical="top" wrapText="1"/>
    </xf>
    <xf numFmtId="9" fontId="1" fillId="2" borderId="26" xfId="3" applyFont="1" applyFill="1" applyBorder="1" applyAlignment="1">
      <alignment horizontal="center" vertical="center" wrapText="1"/>
    </xf>
    <xf numFmtId="165" fontId="23" fillId="2" borderId="46" xfId="5" applyNumberFormat="1" applyFont="1" applyFill="1" applyBorder="1" applyAlignment="1">
      <alignment horizontal="center" vertical="center" wrapText="1"/>
    </xf>
    <xf numFmtId="166" fontId="23" fillId="11" borderId="46" xfId="5" applyNumberFormat="1" applyFont="1" applyFill="1" applyBorder="1" applyAlignment="1">
      <alignment horizontal="center" vertical="center" wrapText="1"/>
    </xf>
    <xf numFmtId="165" fontId="23" fillId="11" borderId="46" xfId="5" applyNumberFormat="1" applyFont="1" applyFill="1" applyBorder="1" applyAlignment="1">
      <alignment horizontal="center" vertical="center" wrapText="1"/>
    </xf>
    <xf numFmtId="165" fontId="23" fillId="12" borderId="46" xfId="5"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vertical="center" wrapText="1"/>
    </xf>
    <xf numFmtId="0" fontId="13" fillId="0" borderId="26" xfId="0" applyNumberFormat="1" applyFont="1" applyFill="1" applyBorder="1" applyAlignment="1">
      <alignment vertical="center" wrapText="1"/>
    </xf>
    <xf numFmtId="0" fontId="13" fillId="0" borderId="26" xfId="0" applyFont="1" applyFill="1" applyBorder="1" applyAlignment="1">
      <alignment vertical="center" wrapText="1"/>
    </xf>
    <xf numFmtId="0" fontId="7" fillId="0" borderId="26" xfId="0" applyFont="1" applyFill="1" applyBorder="1" applyAlignment="1">
      <alignment horizontal="left" vertical="center" wrapText="1"/>
    </xf>
    <xf numFmtId="1" fontId="7" fillId="0" borderId="26" xfId="3" applyNumberFormat="1" applyFont="1" applyFill="1" applyBorder="1" applyAlignment="1">
      <alignment horizontal="center" vertical="center" wrapText="1"/>
    </xf>
    <xf numFmtId="9" fontId="1" fillId="0" borderId="26" xfId="0" applyNumberFormat="1" applyFont="1" applyBorder="1" applyAlignment="1">
      <alignment horizontal="center" vertical="center" wrapText="1"/>
    </xf>
    <xf numFmtId="14" fontId="13" fillId="0" borderId="26" xfId="0" applyNumberFormat="1" applyFont="1" applyFill="1" applyBorder="1" applyAlignment="1">
      <alignment horizontal="center" vertical="center" wrapText="1"/>
    </xf>
    <xf numFmtId="14" fontId="13" fillId="0" borderId="26" xfId="0" applyNumberFormat="1" applyFont="1" applyFill="1" applyBorder="1" applyAlignment="1">
      <alignment horizontal="justify" vertical="center" wrapText="1"/>
    </xf>
    <xf numFmtId="0" fontId="14" fillId="0" borderId="38" xfId="0" applyFont="1" applyFill="1" applyBorder="1" applyAlignment="1">
      <alignment horizontal="left" vertical="center" wrapText="1"/>
    </xf>
    <xf numFmtId="0" fontId="14" fillId="0" borderId="38" xfId="0" applyFont="1" applyFill="1" applyBorder="1" applyAlignment="1">
      <alignment horizontal="justify" vertical="center" wrapText="1"/>
    </xf>
    <xf numFmtId="0" fontId="13" fillId="0" borderId="40" xfId="0" applyNumberFormat="1" applyFont="1" applyBorder="1" applyAlignment="1">
      <alignment vertical="center" wrapText="1"/>
    </xf>
    <xf numFmtId="0" fontId="23" fillId="0" borderId="1" xfId="0" applyFont="1" applyBorder="1" applyAlignment="1">
      <alignment horizontal="justify" vertical="center" wrapText="1"/>
    </xf>
    <xf numFmtId="0" fontId="14" fillId="13" borderId="1" xfId="0" applyFont="1" applyFill="1" applyBorder="1" applyAlignment="1">
      <alignment vertical="center" wrapText="1"/>
    </xf>
    <xf numFmtId="0" fontId="23" fillId="0" borderId="40" xfId="0" applyFont="1" applyBorder="1" applyAlignment="1">
      <alignment horizontal="justify" vertical="center" wrapText="1"/>
    </xf>
    <xf numFmtId="0" fontId="7" fillId="2" borderId="8" xfId="0" applyFont="1" applyFill="1" applyBorder="1" applyAlignment="1">
      <alignment horizontal="left" vertical="center" wrapText="1"/>
    </xf>
    <xf numFmtId="9" fontId="7" fillId="2" borderId="8" xfId="0" applyNumberFormat="1" applyFont="1" applyFill="1" applyBorder="1" applyAlignment="1">
      <alignment horizontal="left" vertical="center" wrapText="1"/>
    </xf>
    <xf numFmtId="0" fontId="23" fillId="13" borderId="1" xfId="0" applyFont="1" applyFill="1" applyBorder="1" applyAlignment="1">
      <alignment horizontal="justify" vertical="center" wrapText="1"/>
    </xf>
    <xf numFmtId="0" fontId="5" fillId="2" borderId="4" xfId="0" applyFont="1" applyFill="1" applyBorder="1" applyAlignment="1">
      <alignment horizontal="center" vertical="center" wrapText="1"/>
    </xf>
    <xf numFmtId="9" fontId="13" fillId="2" borderId="2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0" xfId="0" applyFont="1" applyAlignment="1">
      <alignment horizontal="left" vertical="top"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5" fillId="4"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33" fillId="0" borderId="0" xfId="0" applyFont="1" applyAlignment="1">
      <alignment horizontal="center" vertical="center" wrapText="1"/>
    </xf>
    <xf numFmtId="0" fontId="7"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9" xfId="0" applyFont="1" applyBorder="1" applyAlignment="1">
      <alignment horizontal="justify" vertical="center" wrapText="1"/>
    </xf>
    <xf numFmtId="9" fontId="14" fillId="0" borderId="9" xfId="0" applyNumberFormat="1" applyFont="1" applyBorder="1" applyAlignment="1">
      <alignment horizontal="center" vertical="center" wrapText="1"/>
    </xf>
    <xf numFmtId="9" fontId="14" fillId="0" borderId="9" xfId="3" applyFont="1" applyBorder="1" applyAlignment="1">
      <alignment horizontal="center" vertical="center" wrapText="1"/>
    </xf>
    <xf numFmtId="9" fontId="27" fillId="0" borderId="0" xfId="3" applyFont="1" applyAlignment="1">
      <alignment horizontal="center" vertical="center" wrapText="1"/>
    </xf>
    <xf numFmtId="9" fontId="4" fillId="0" borderId="0" xfId="0" applyNumberFormat="1" applyFont="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5"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23" fillId="0" borderId="9" xfId="0" applyFont="1" applyBorder="1" applyAlignment="1">
      <alignment horizontal="justify" vertical="center" wrapText="1"/>
    </xf>
    <xf numFmtId="14" fontId="14" fillId="0" borderId="9" xfId="0" applyNumberFormat="1" applyFont="1" applyBorder="1" applyAlignment="1">
      <alignment horizontal="center" vertical="center" wrapText="1"/>
    </xf>
    <xf numFmtId="0" fontId="14" fillId="2" borderId="9" xfId="0" applyFont="1" applyFill="1" applyBorder="1" applyAlignment="1">
      <alignment horizontal="justify" vertical="center" wrapText="1"/>
    </xf>
    <xf numFmtId="0" fontId="14" fillId="0" borderId="63" xfId="0" applyFont="1" applyBorder="1" applyAlignment="1">
      <alignment horizontal="center" vertical="center" wrapText="1"/>
    </xf>
    <xf numFmtId="9" fontId="14" fillId="2" borderId="1" xfId="3" applyFont="1" applyFill="1" applyBorder="1" applyAlignment="1">
      <alignment horizontal="center" vertical="center" wrapText="1"/>
    </xf>
    <xf numFmtId="9" fontId="7" fillId="0" borderId="40" xfId="3" applyFont="1" applyBorder="1" applyAlignment="1">
      <alignment horizontal="center" vertical="center" wrapText="1"/>
    </xf>
    <xf numFmtId="0" fontId="13" fillId="0" borderId="40" xfId="0" applyFont="1" applyBorder="1" applyAlignment="1">
      <alignment vertical="center" wrapText="1"/>
    </xf>
    <xf numFmtId="0" fontId="34" fillId="10" borderId="46" xfId="0" applyFont="1" applyFill="1" applyBorder="1" applyAlignment="1">
      <alignment vertical="top" wrapText="1"/>
    </xf>
    <xf numFmtId="164" fontId="36" fillId="0" borderId="0" xfId="5" applyFont="1" applyFill="1" applyAlignment="1" applyProtection="1">
      <alignment horizontal="center" vertical="center" wrapText="1"/>
    </xf>
    <xf numFmtId="164" fontId="36" fillId="0" borderId="46" xfId="5" applyFont="1" applyFill="1" applyBorder="1" applyAlignment="1" applyProtection="1">
      <alignment horizontal="center" vertical="center" wrapText="1"/>
    </xf>
    <xf numFmtId="0" fontId="21" fillId="2" borderId="26" xfId="0" applyFont="1" applyFill="1" applyBorder="1" applyAlignment="1">
      <alignment vertical="center" wrapText="1"/>
    </xf>
    <xf numFmtId="0" fontId="6" fillId="2" borderId="26" xfId="0" applyFont="1" applyFill="1" applyBorder="1" applyAlignment="1">
      <alignment horizontal="left" vertical="center" wrapText="1"/>
    </xf>
    <xf numFmtId="0" fontId="6" fillId="2" borderId="26" xfId="0" applyFont="1" applyFill="1" applyBorder="1" applyAlignment="1">
      <alignment horizontal="center" vertical="center" wrapText="1"/>
    </xf>
    <xf numFmtId="14" fontId="21" fillId="2" borderId="26" xfId="0" applyNumberFormat="1" applyFont="1" applyFill="1" applyBorder="1" applyAlignment="1">
      <alignment horizontal="center" vertical="center" wrapText="1"/>
    </xf>
    <xf numFmtId="14" fontId="21" fillId="2" borderId="26" xfId="0" applyNumberFormat="1" applyFont="1" applyFill="1" applyBorder="1" applyAlignment="1">
      <alignment horizontal="justify" vertical="center" wrapText="1"/>
    </xf>
    <xf numFmtId="0" fontId="22" fillId="2" borderId="36" xfId="0" applyFont="1" applyFill="1" applyBorder="1" applyAlignment="1">
      <alignment horizontal="left" vertical="center" wrapText="1"/>
    </xf>
    <xf numFmtId="0" fontId="21" fillId="2" borderId="40" xfId="0" applyFont="1" applyFill="1" applyBorder="1" applyAlignment="1">
      <alignment vertical="center" wrapText="1"/>
    </xf>
    <xf numFmtId="0" fontId="6" fillId="2" borderId="40" xfId="0" applyFont="1" applyFill="1" applyBorder="1" applyAlignment="1">
      <alignment horizontal="left" vertical="center" wrapText="1"/>
    </xf>
    <xf numFmtId="1" fontId="6" fillId="2" borderId="40" xfId="0" applyNumberFormat="1" applyFont="1" applyFill="1" applyBorder="1" applyAlignment="1">
      <alignment horizontal="center" vertical="center" wrapText="1"/>
    </xf>
    <xf numFmtId="9" fontId="6" fillId="2" borderId="40" xfId="3" applyFont="1" applyFill="1" applyBorder="1" applyAlignment="1">
      <alignment horizontal="center" vertical="center" wrapText="1"/>
    </xf>
    <xf numFmtId="0" fontId="22" fillId="2" borderId="41" xfId="0" applyFont="1" applyFill="1" applyBorder="1" applyAlignment="1">
      <alignment horizontal="left" vertical="center" wrapText="1"/>
    </xf>
    <xf numFmtId="0" fontId="21" fillId="0" borderId="61" xfId="0" applyFont="1" applyBorder="1" applyAlignment="1">
      <alignment vertical="center" wrapText="1"/>
    </xf>
    <xf numFmtId="0" fontId="6" fillId="0" borderId="61" xfId="0" applyFont="1" applyBorder="1" applyAlignment="1">
      <alignment horizontal="left" vertical="center" wrapText="1"/>
    </xf>
    <xf numFmtId="0" fontId="6" fillId="0" borderId="61" xfId="0" applyFont="1" applyBorder="1" applyAlignment="1">
      <alignment horizontal="center" vertical="center" wrapText="1"/>
    </xf>
    <xf numFmtId="9" fontId="6" fillId="0" borderId="61" xfId="0" applyNumberFormat="1" applyFont="1" applyBorder="1" applyAlignment="1">
      <alignment horizontal="center" vertical="center" wrapText="1"/>
    </xf>
    <xf numFmtId="14" fontId="21" fillId="2" borderId="61" xfId="0" applyNumberFormat="1" applyFont="1" applyFill="1" applyBorder="1" applyAlignment="1">
      <alignment horizontal="center" vertical="center" wrapText="1"/>
    </xf>
    <xf numFmtId="14" fontId="21" fillId="2" borderId="61" xfId="0" applyNumberFormat="1" applyFont="1" applyFill="1" applyBorder="1" applyAlignment="1">
      <alignment horizontal="justify" vertical="center" wrapText="1"/>
    </xf>
    <xf numFmtId="0" fontId="22" fillId="0" borderId="62" xfId="0" applyFont="1" applyBorder="1" applyAlignment="1">
      <alignment horizontal="left" vertical="center" wrapText="1"/>
    </xf>
    <xf numFmtId="0" fontId="1" fillId="0" borderId="0" xfId="0" applyFont="1" applyBorder="1" applyAlignment="1">
      <alignment horizontal="justify" vertical="center" wrapText="1"/>
    </xf>
    <xf numFmtId="9" fontId="6" fillId="0" borderId="0"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60" xfId="0" applyFont="1" applyBorder="1" applyAlignment="1">
      <alignment horizontal="center" vertical="center" wrapText="1"/>
    </xf>
    <xf numFmtId="0" fontId="21" fillId="2" borderId="61" xfId="0" applyFont="1" applyFill="1" applyBorder="1" applyAlignment="1">
      <alignment vertical="center" wrapText="1"/>
    </xf>
    <xf numFmtId="0" fontId="32" fillId="0" borderId="26" xfId="0" applyFont="1" applyBorder="1" applyAlignment="1">
      <alignment horizontal="center" vertical="center" wrapText="1"/>
    </xf>
    <xf numFmtId="0" fontId="1" fillId="0" borderId="1" xfId="0" applyFont="1" applyBorder="1" applyAlignment="1">
      <alignment horizontal="center" vertical="center" wrapText="1"/>
    </xf>
    <xf numFmtId="9" fontId="14" fillId="0" borderId="0" xfId="0" applyNumberFormat="1" applyFont="1" applyAlignment="1">
      <alignment horizontal="center" vertical="center" wrapText="1"/>
    </xf>
    <xf numFmtId="1" fontId="7" fillId="2" borderId="9"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60" xfId="0" applyFont="1" applyBorder="1" applyAlignment="1">
      <alignment horizontal="center" vertical="top" wrapText="1"/>
    </xf>
    <xf numFmtId="0" fontId="13" fillId="0" borderId="61" xfId="0" applyFont="1" applyBorder="1" applyAlignment="1">
      <alignment horizontal="left" vertical="top" wrapText="1"/>
    </xf>
    <xf numFmtId="0" fontId="13" fillId="0" borderId="61" xfId="0" applyFont="1" applyBorder="1" applyAlignment="1">
      <alignment vertical="center" wrapText="1"/>
    </xf>
    <xf numFmtId="0" fontId="13" fillId="0" borderId="61" xfId="0" applyNumberFormat="1" applyFont="1" applyBorder="1" applyAlignment="1">
      <alignment vertical="center" wrapText="1"/>
    </xf>
    <xf numFmtId="0" fontId="13" fillId="0" borderId="61" xfId="0" applyFont="1" applyBorder="1" applyAlignment="1">
      <alignment horizontal="left" vertical="center" wrapText="1"/>
    </xf>
    <xf numFmtId="0" fontId="13" fillId="2" borderId="61" xfId="0" applyFont="1" applyFill="1" applyBorder="1" applyAlignment="1">
      <alignment horizontal="left" vertical="center" wrapText="1"/>
    </xf>
    <xf numFmtId="1" fontId="13" fillId="2" borderId="61" xfId="0" applyNumberFormat="1" applyFont="1" applyFill="1" applyBorder="1" applyAlignment="1">
      <alignment horizontal="center" vertical="center" wrapText="1"/>
    </xf>
    <xf numFmtId="9" fontId="1" fillId="2" borderId="61" xfId="3" applyFont="1" applyFill="1" applyBorder="1" applyAlignment="1">
      <alignment horizontal="center" vertical="center" wrapText="1"/>
    </xf>
    <xf numFmtId="10" fontId="14" fillId="0" borderId="61" xfId="0" applyNumberFormat="1" applyFont="1" applyBorder="1" applyAlignment="1">
      <alignment horizontal="center" vertical="center" wrapText="1"/>
    </xf>
    <xf numFmtId="0" fontId="14" fillId="0" borderId="61" xfId="0" applyFont="1" applyBorder="1" applyAlignment="1">
      <alignment horizontal="center" vertical="center" wrapText="1"/>
    </xf>
    <xf numFmtId="14" fontId="13" fillId="0" borderId="61" xfId="0" applyNumberFormat="1" applyFont="1" applyBorder="1" applyAlignment="1">
      <alignment horizontal="center" vertical="center" wrapText="1"/>
    </xf>
    <xf numFmtId="14" fontId="13" fillId="0" borderId="61" xfId="0" applyNumberFormat="1" applyFont="1" applyBorder="1" applyAlignment="1">
      <alignment horizontal="justify" vertical="center" wrapText="1"/>
    </xf>
    <xf numFmtId="0" fontId="14" fillId="0" borderId="62" xfId="0" applyFont="1" applyBorder="1" applyAlignment="1">
      <alignment horizontal="center" vertical="center" wrapText="1"/>
    </xf>
    <xf numFmtId="49" fontId="13" fillId="14" borderId="1" xfId="4"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9" fontId="7" fillId="2" borderId="9"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Alignment="1">
      <alignment horizontal="center" vertical="top"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8" fillId="4" borderId="8"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0" xfId="0" applyFont="1" applyAlignment="1">
      <alignment horizontal="center" vertical="top"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52" xfId="0" applyFont="1" applyBorder="1" applyAlignment="1">
      <alignment horizontal="center" vertical="top"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left" vertical="top" wrapText="1"/>
    </xf>
    <xf numFmtId="0" fontId="8" fillId="3" borderId="3"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9" fillId="4" borderId="7" xfId="0" applyFont="1" applyFill="1" applyBorder="1" applyAlignment="1">
      <alignment horizontal="center" vertical="center" wrapText="1"/>
    </xf>
    <xf numFmtId="0" fontId="2" fillId="0" borderId="1" xfId="0" applyFont="1" applyBorder="1" applyAlignment="1">
      <alignment horizontal="center" vertical="top" wrapText="1"/>
    </xf>
    <xf numFmtId="0" fontId="13" fillId="0" borderId="1" xfId="0" applyFont="1" applyBorder="1" applyAlignment="1">
      <alignment horizontal="left"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5" fillId="4" borderId="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top" wrapText="1"/>
    </xf>
    <xf numFmtId="0" fontId="5" fillId="0" borderId="0" xfId="0" applyFont="1" applyBorder="1" applyAlignment="1">
      <alignment horizontal="left" vertical="top" wrapText="1"/>
    </xf>
    <xf numFmtId="0"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NumberFormat="1" applyFont="1" applyBorder="1" applyAlignment="1">
      <alignment horizontal="left"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wrapText="1"/>
    </xf>
    <xf numFmtId="0" fontId="1" fillId="0" borderId="0"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3" fillId="0" borderId="1" xfId="0" applyFont="1" applyBorder="1" applyAlignment="1">
      <alignment horizontal="left" vertical="top" wrapText="1"/>
    </xf>
    <xf numFmtId="0" fontId="8" fillId="4" borderId="55"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5" fillId="0" borderId="0" xfId="0" applyFont="1" applyAlignment="1">
      <alignment horizontal="center" vertical="top"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40" xfId="0" applyFont="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51" xfId="0" applyFont="1" applyBorder="1" applyAlignment="1">
      <alignment horizontal="center" vertical="top"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9" fillId="4" borderId="45"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3" fillId="0" borderId="25"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5" fillId="0" borderId="1" xfId="0" applyFont="1" applyBorder="1" applyAlignment="1">
      <alignment horizontal="center" vertical="center" wrapText="1"/>
    </xf>
    <xf numFmtId="0" fontId="5" fillId="4" borderId="45" xfId="0" applyFont="1" applyFill="1" applyBorder="1" applyAlignment="1">
      <alignment horizontal="center" vertical="center" wrapText="1"/>
    </xf>
    <xf numFmtId="0" fontId="7" fillId="0" borderId="0" xfId="0" applyFont="1" applyAlignment="1">
      <alignment horizontal="center" vertical="top" wrapText="1"/>
    </xf>
    <xf numFmtId="0" fontId="13" fillId="0" borderId="56"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8" fillId="4" borderId="2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13" fillId="0" borderId="26" xfId="0" applyFont="1" applyBorder="1" applyAlignment="1">
      <alignment horizontal="left" vertical="center" wrapText="1"/>
    </xf>
    <xf numFmtId="0" fontId="20" fillId="6" borderId="26"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3" fillId="0" borderId="26" xfId="0" applyNumberFormat="1" applyFont="1" applyBorder="1" applyAlignment="1">
      <alignment horizontal="left" vertical="center" wrapText="1"/>
    </xf>
    <xf numFmtId="0" fontId="20" fillId="6" borderId="33"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6" fillId="9" borderId="46" xfId="0" applyFont="1" applyFill="1" applyBorder="1" applyAlignment="1">
      <alignment horizontal="center" vertical="center" wrapText="1"/>
    </xf>
    <xf numFmtId="164" fontId="25" fillId="8" borderId="46" xfId="5" applyFont="1" applyFill="1" applyBorder="1" applyAlignment="1" applyProtection="1">
      <alignment horizontal="center" vertical="center" wrapText="1"/>
    </xf>
    <xf numFmtId="164" fontId="27" fillId="0" borderId="49" xfId="5" applyFont="1" applyFill="1" applyBorder="1" applyAlignment="1" applyProtection="1">
      <alignment horizontal="center" vertical="top" wrapText="1"/>
    </xf>
    <xf numFmtId="164" fontId="25" fillId="7" borderId="46" xfId="5" applyFont="1" applyFill="1" applyBorder="1" applyAlignment="1" applyProtection="1">
      <alignment horizontal="center" vertical="center" wrapText="1"/>
    </xf>
    <xf numFmtId="164" fontId="23" fillId="0" borderId="48" xfId="5" applyFont="1" applyFill="1" applyBorder="1" applyAlignment="1" applyProtection="1">
      <alignment horizontal="left" vertical="center" wrapText="1"/>
    </xf>
    <xf numFmtId="164" fontId="23" fillId="0" borderId="46" xfId="5" applyFont="1" applyFill="1" applyBorder="1" applyAlignment="1" applyProtection="1">
      <alignment horizontal="left" vertical="center" wrapText="1"/>
    </xf>
    <xf numFmtId="164" fontId="25" fillId="9" borderId="46" xfId="5" applyFont="1" applyFill="1" applyBorder="1" applyAlignment="1" applyProtection="1">
      <alignment horizontal="center" vertical="center" wrapText="1"/>
    </xf>
    <xf numFmtId="0" fontId="21" fillId="0" borderId="26" xfId="0" applyFont="1" applyBorder="1" applyAlignment="1">
      <alignment horizontal="left" vertical="center" wrapText="1"/>
    </xf>
    <xf numFmtId="0" fontId="21" fillId="0" borderId="1" xfId="0" applyFont="1" applyBorder="1" applyAlignment="1">
      <alignment horizontal="left" vertical="center" wrapText="1"/>
    </xf>
    <xf numFmtId="0" fontId="21" fillId="0" borderId="40"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9" fillId="2" borderId="1" xfId="0" applyFont="1" applyFill="1" applyBorder="1" applyAlignment="1">
      <alignment horizontal="left"/>
    </xf>
    <xf numFmtId="0" fontId="28" fillId="0" borderId="16" xfId="0" applyFont="1" applyBorder="1" applyAlignment="1">
      <alignment horizontal="center"/>
    </xf>
    <xf numFmtId="0" fontId="28" fillId="0" borderId="50" xfId="0" applyFont="1" applyBorder="1" applyAlignment="1">
      <alignment horizontal="center"/>
    </xf>
    <xf numFmtId="0" fontId="30" fillId="2" borderId="16" xfId="0" applyFont="1" applyFill="1" applyBorder="1" applyAlignment="1">
      <alignment horizontal="left"/>
    </xf>
    <xf numFmtId="0" fontId="30" fillId="2" borderId="50" xfId="0" applyFont="1" applyFill="1" applyBorder="1" applyAlignment="1">
      <alignment horizontal="left"/>
    </xf>
    <xf numFmtId="0" fontId="30" fillId="2" borderId="1" xfId="0" applyFont="1" applyFill="1" applyBorder="1" applyAlignment="1">
      <alignment horizontal="left"/>
    </xf>
    <xf numFmtId="0" fontId="0" fillId="0" borderId="10" xfId="0" applyBorder="1" applyAlignment="1">
      <alignment horizontal="center"/>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50" xfId="0" applyFont="1" applyBorder="1" applyAlignment="1">
      <alignment horizontal="center" vertical="center"/>
    </xf>
    <xf numFmtId="0" fontId="29" fillId="2" borderId="16" xfId="0" applyFont="1" applyFill="1" applyBorder="1" applyAlignment="1">
      <alignment horizontal="left"/>
    </xf>
    <xf numFmtId="0" fontId="29" fillId="2" borderId="50" xfId="0" applyFont="1" applyFill="1" applyBorder="1" applyAlignment="1">
      <alignment horizontal="left"/>
    </xf>
    <xf numFmtId="0" fontId="31" fillId="2" borderId="0" xfId="0" applyFont="1" applyFill="1" applyAlignment="1">
      <alignment horizontal="center" vertical="top" wrapText="1"/>
    </xf>
    <xf numFmtId="0" fontId="31" fillId="2" borderId="0" xfId="0" applyFont="1" applyFill="1" applyAlignment="1">
      <alignment horizontal="center" wrapText="1"/>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4" fillId="0" borderId="1" xfId="0" applyFont="1" applyBorder="1" applyAlignment="1">
      <alignment horizontal="center" vertical="top" wrapText="1"/>
    </xf>
    <xf numFmtId="0" fontId="23" fillId="2" borderId="1" xfId="0" applyFont="1" applyFill="1" applyBorder="1" applyAlignment="1">
      <alignment horizontal="justify" vertical="center" wrapText="1"/>
    </xf>
    <xf numFmtId="0" fontId="28" fillId="2" borderId="16" xfId="0" applyFont="1" applyFill="1" applyBorder="1" applyAlignment="1">
      <alignment horizontal="center"/>
    </xf>
    <xf numFmtId="0" fontId="28" fillId="2" borderId="50" xfId="0" applyFont="1" applyFill="1" applyBorder="1" applyAlignment="1">
      <alignment horizontal="center"/>
    </xf>
  </cellXfs>
  <cellStyles count="11">
    <cellStyle name="Excel Built-in Normal" xfId="5" xr:uid="{00000000-0005-0000-0000-000000000000}"/>
    <cellStyle name="Millares" xfId="4" builtinId="3"/>
    <cellStyle name="Millares [0] 2" xfId="2" xr:uid="{00000000-0005-0000-0000-000002000000}"/>
    <cellStyle name="Millares [0] 2 2" xfId="8" xr:uid="{88BD6AC3-0C98-405A-BA40-5F2718DC33E5}"/>
    <cellStyle name="Millares [0] 2 3" xfId="6" xr:uid="{5EA9B35A-77E6-4FA6-98C8-3B6857CF01DA}"/>
    <cellStyle name="Millares 2" xfId="7" xr:uid="{976FA6A2-F9C8-4C35-B981-3143B4EC9B6E}"/>
    <cellStyle name="Millares 3" xfId="9" xr:uid="{258CEC45-B9BA-4B3E-9157-642948E1DC55}"/>
    <cellStyle name="Millares 4" xfId="10" xr:uid="{A9A4B87A-FA13-454C-8ADE-B359DEA17CBA}"/>
    <cellStyle name="Normal" xfId="0" builtinId="0"/>
    <cellStyle name="Porcentaje" xfId="3" builtinId="5"/>
    <cellStyle name="Porcentaje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emf"/><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107157</xdr:rowOff>
    </xdr:from>
    <xdr:to>
      <xdr:col>2</xdr:col>
      <xdr:colOff>337342</xdr:colOff>
      <xdr:row>3</xdr:row>
      <xdr:rowOff>28575</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033" y="107157"/>
          <a:ext cx="2359817"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18699</xdr:colOff>
      <xdr:row>5</xdr:row>
      <xdr:rowOff>104775</xdr:rowOff>
    </xdr:from>
    <xdr:to>
      <xdr:col>0</xdr:col>
      <xdr:colOff>600866</xdr:colOff>
      <xdr:row>10</xdr:row>
      <xdr:rowOff>0</xdr:rowOff>
    </xdr:to>
    <xdr:pic>
      <xdr:nvPicPr>
        <xdr:cNvPr id="12" name="Picture 34">
          <a:extLst>
            <a:ext uri="{FF2B5EF4-FFF2-40B4-BE49-F238E27FC236}">
              <a16:creationId xmlns:a16="http://schemas.microsoft.com/office/drawing/2014/main" id="{B7A5E613-7C62-4FDB-98D3-28B0B287C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687074" y="1571625"/>
          <a:ext cx="582167"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289899</xdr:rowOff>
    </xdr:from>
    <xdr:to>
      <xdr:col>0</xdr:col>
      <xdr:colOff>491557</xdr:colOff>
      <xdr:row>16</xdr:row>
      <xdr:rowOff>284048</xdr:rowOff>
    </xdr:to>
    <xdr:pic>
      <xdr:nvPicPr>
        <xdr:cNvPr id="13" name="Imagen 12">
          <a:extLst>
            <a:ext uri="{FF2B5EF4-FFF2-40B4-BE49-F238E27FC236}">
              <a16:creationId xmlns:a16="http://schemas.microsoft.com/office/drawing/2014/main" id="{177B4E36-3D2C-420A-AAF9-64584A3354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826557" y="7128849"/>
          <a:ext cx="333375" cy="277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216015</xdr:colOff>
      <xdr:row>17</xdr:row>
      <xdr:rowOff>164043</xdr:rowOff>
    </xdr:from>
    <xdr:to>
      <xdr:col>0</xdr:col>
      <xdr:colOff>549388</xdr:colOff>
      <xdr:row>18</xdr:row>
      <xdr:rowOff>70754</xdr:rowOff>
    </xdr:to>
    <xdr:pic>
      <xdr:nvPicPr>
        <xdr:cNvPr id="14" name="Imagen 13">
          <a:extLst>
            <a:ext uri="{FF2B5EF4-FFF2-40B4-BE49-F238E27FC236}">
              <a16:creationId xmlns:a16="http://schemas.microsoft.com/office/drawing/2014/main" id="{655C59ED-F10A-42CC-B023-DDBFF3EE8F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5884390" y="10460568"/>
          <a:ext cx="333373" cy="67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250033</xdr:colOff>
      <xdr:row>0</xdr:row>
      <xdr:rowOff>107157</xdr:rowOff>
    </xdr:from>
    <xdr:to>
      <xdr:col>3</xdr:col>
      <xdr:colOff>263525</xdr:colOff>
      <xdr:row>3</xdr:row>
      <xdr:rowOff>28575</xdr:rowOff>
    </xdr:to>
    <xdr:pic>
      <xdr:nvPicPr>
        <xdr:cNvPr id="15" name="5 Imagen" descr="Ultimo Logo Roberto Quintero Villa Blanco y Negro">
          <a:extLst>
            <a:ext uri="{FF2B5EF4-FFF2-40B4-BE49-F238E27FC236}">
              <a16:creationId xmlns:a16="http://schemas.microsoft.com/office/drawing/2014/main" id="{9D5567FD-7A9F-49D5-A4AD-4E4BB8E28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680408" y="107157"/>
          <a:ext cx="2356642"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24</xdr:row>
      <xdr:rowOff>357186</xdr:rowOff>
    </xdr:from>
    <xdr:to>
      <xdr:col>0</xdr:col>
      <xdr:colOff>476250</xdr:colOff>
      <xdr:row>25</xdr:row>
      <xdr:rowOff>1066799</xdr:rowOff>
    </xdr:to>
    <xdr:pic>
      <xdr:nvPicPr>
        <xdr:cNvPr id="18" name="Imagen 17">
          <a:extLst>
            <a:ext uri="{FF2B5EF4-FFF2-40B4-BE49-F238E27FC236}">
              <a16:creationId xmlns:a16="http://schemas.microsoft.com/office/drawing/2014/main" id="{47104E6B-7872-4C91-85FA-62D760E63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6668749"/>
          <a:ext cx="309562"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247162</xdr:rowOff>
    </xdr:from>
    <xdr:to>
      <xdr:col>0</xdr:col>
      <xdr:colOff>559594</xdr:colOff>
      <xdr:row>27</xdr:row>
      <xdr:rowOff>700086</xdr:rowOff>
    </xdr:to>
    <xdr:pic>
      <xdr:nvPicPr>
        <xdr:cNvPr id="19" name="Imagen 18">
          <a:extLst>
            <a:ext uri="{FF2B5EF4-FFF2-40B4-BE49-F238E27FC236}">
              <a16:creationId xmlns:a16="http://schemas.microsoft.com/office/drawing/2014/main" id="{68C566C4-F583-4331-BEC6-164EF42910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8320850"/>
          <a:ext cx="369092" cy="11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10</xdr:row>
      <xdr:rowOff>95248</xdr:rowOff>
    </xdr:from>
    <xdr:to>
      <xdr:col>1</xdr:col>
      <xdr:colOff>333375</xdr:colOff>
      <xdr:row>12</xdr:row>
      <xdr:rowOff>19048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10453686"/>
          <a:ext cx="30956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10</xdr:row>
      <xdr:rowOff>294787</xdr:rowOff>
    </xdr:from>
    <xdr:to>
      <xdr:col>1</xdr:col>
      <xdr:colOff>738188</xdr:colOff>
      <xdr:row>12</xdr:row>
      <xdr:rowOff>9523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096" y="10653225"/>
          <a:ext cx="369092" cy="3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0</xdr:rowOff>
    </xdr:from>
    <xdr:to>
      <xdr:col>0</xdr:col>
      <xdr:colOff>707924</xdr:colOff>
      <xdr:row>30</xdr:row>
      <xdr:rowOff>23810</xdr:rowOff>
    </xdr:to>
    <xdr:pic>
      <xdr:nvPicPr>
        <xdr:cNvPr id="6" name="Picture 34">
          <a:extLst>
            <a:ext uri="{FF2B5EF4-FFF2-40B4-BE49-F238E27FC236}">
              <a16:creationId xmlns:a16="http://schemas.microsoft.com/office/drawing/2014/main" id="{B1B98DD3-CCF8-4C8C-A20A-02C3D4A743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0371667"/>
          <a:ext cx="707924" cy="3219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21</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718051"/>
          <a:ext cx="707924" cy="361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23</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204383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24337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288133</xdr:colOff>
      <xdr:row>0</xdr:row>
      <xdr:rowOff>107157</xdr:rowOff>
    </xdr:from>
    <xdr:to>
      <xdr:col>2</xdr:col>
      <xdr:colOff>1467116</xdr:colOff>
      <xdr:row>3</xdr:row>
      <xdr:rowOff>154782</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0133" y="107157"/>
          <a:ext cx="268843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317</xdr:col>
      <xdr:colOff>50008</xdr:colOff>
      <xdr:row>0</xdr:row>
      <xdr:rowOff>83345</xdr:rowOff>
    </xdr:from>
    <xdr:to>
      <xdr:col>319</xdr:col>
      <xdr:colOff>709878</xdr:colOff>
      <xdr:row>3</xdr:row>
      <xdr:rowOff>130970</xdr:rowOff>
    </xdr:to>
    <xdr:pic>
      <xdr:nvPicPr>
        <xdr:cNvPr id="8" name="5 Imagen" descr="Ultimo Logo Roberto Quintero Villa Blanco y Negro">
          <a:extLst>
            <a:ext uri="{FF2B5EF4-FFF2-40B4-BE49-F238E27FC236}">
              <a16:creationId xmlns:a16="http://schemas.microsoft.com/office/drawing/2014/main" id="{209E6C41-E2D4-4B90-8022-5F3C7D326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081133" y="83345"/>
          <a:ext cx="26839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16019</xdr:col>
      <xdr:colOff>0</xdr:colOff>
      <xdr:row>17</xdr:row>
      <xdr:rowOff>111125</xdr:rowOff>
    </xdr:from>
    <xdr:to>
      <xdr:col>16019</xdr:col>
      <xdr:colOff>707924</xdr:colOff>
      <xdr:row>23</xdr:row>
      <xdr:rowOff>256643</xdr:rowOff>
    </xdr:to>
    <xdr:pic>
      <xdr:nvPicPr>
        <xdr:cNvPr id="9" name="Picture 34">
          <a:extLst>
            <a:ext uri="{FF2B5EF4-FFF2-40B4-BE49-F238E27FC236}">
              <a16:creationId xmlns:a16="http://schemas.microsoft.com/office/drawing/2014/main" id="{32F71AD4-249F-4D5B-8D5B-1DAE1C69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400"/>
          <a:ext cx="707924" cy="34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55562</xdr:colOff>
      <xdr:row>26</xdr:row>
      <xdr:rowOff>158748</xdr:rowOff>
    </xdr:from>
    <xdr:to>
      <xdr:col>16020</xdr:col>
      <xdr:colOff>365124</xdr:colOff>
      <xdr:row>28</xdr:row>
      <xdr:rowOff>82548</xdr:rowOff>
    </xdr:to>
    <xdr:pic>
      <xdr:nvPicPr>
        <xdr:cNvPr id="10" name="Imagen 9">
          <a:extLst>
            <a:ext uri="{FF2B5EF4-FFF2-40B4-BE49-F238E27FC236}">
              <a16:creationId xmlns:a16="http://schemas.microsoft.com/office/drawing/2014/main" id="{E2DEFB3A-3E25-46CE-86EB-7903B34CCC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443180</xdr:colOff>
      <xdr:row>27</xdr:row>
      <xdr:rowOff>40788</xdr:rowOff>
    </xdr:from>
    <xdr:to>
      <xdr:col>16020</xdr:col>
      <xdr:colOff>812272</xdr:colOff>
      <xdr:row>28</xdr:row>
      <xdr:rowOff>73024</xdr:rowOff>
    </xdr:to>
    <xdr:pic>
      <xdr:nvPicPr>
        <xdr:cNvPr id="11" name="Imagen 10">
          <a:extLst>
            <a:ext uri="{FF2B5EF4-FFF2-40B4-BE49-F238E27FC236}">
              <a16:creationId xmlns:a16="http://schemas.microsoft.com/office/drawing/2014/main" id="{84D0E15B-BF45-467D-B77D-C103AA1623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16020</xdr:col>
      <xdr:colOff>50008</xdr:colOff>
      <xdr:row>0</xdr:row>
      <xdr:rowOff>83345</xdr:rowOff>
    </xdr:from>
    <xdr:to>
      <xdr:col>16023</xdr:col>
      <xdr:colOff>447941</xdr:colOff>
      <xdr:row>3</xdr:row>
      <xdr:rowOff>130970</xdr:rowOff>
    </xdr:to>
    <xdr:pic>
      <xdr:nvPicPr>
        <xdr:cNvPr id="12" name="5 Imagen" descr="Ultimo Logo Roberto Quintero Villa Blanco y Negro">
          <a:extLst>
            <a:ext uri="{FF2B5EF4-FFF2-40B4-BE49-F238E27FC236}">
              <a16:creationId xmlns:a16="http://schemas.microsoft.com/office/drawing/2014/main" id="{D210882F-BF81-4453-922E-F11A165A80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008" y="83345"/>
          <a:ext cx="268393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52388</xdr:colOff>
      <xdr:row>29</xdr:row>
      <xdr:rowOff>276223</xdr:rowOff>
    </xdr:from>
    <xdr:to>
      <xdr:col>0</xdr:col>
      <xdr:colOff>361950</xdr:colOff>
      <xdr:row>30</xdr:row>
      <xdr:rowOff>285750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8" y="13144498"/>
          <a:ext cx="309562" cy="4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388146</xdr:colOff>
      <xdr:row>24</xdr:row>
      <xdr:rowOff>295275</xdr:rowOff>
    </xdr:from>
    <xdr:to>
      <xdr:col>0</xdr:col>
      <xdr:colOff>695285</xdr:colOff>
      <xdr:row>25</xdr:row>
      <xdr:rowOff>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6" y="11029950"/>
          <a:ext cx="307139" cy="2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10</xdr:row>
      <xdr:rowOff>0</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251620</xdr:colOff>
      <xdr:row>0</xdr:row>
      <xdr:rowOff>97632</xdr:rowOff>
    </xdr:from>
    <xdr:to>
      <xdr:col>2</xdr:col>
      <xdr:colOff>1409436</xdr:colOff>
      <xdr:row>3</xdr:row>
      <xdr:rowOff>104775</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620" y="97632"/>
          <a:ext cx="2681816" cy="83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248709</xdr:colOff>
      <xdr:row>24</xdr:row>
      <xdr:rowOff>149487</xdr:rowOff>
    </xdr:from>
    <xdr:to>
      <xdr:col>0</xdr:col>
      <xdr:colOff>558271</xdr:colOff>
      <xdr:row>26</xdr:row>
      <xdr:rowOff>73288</xdr:rowOff>
    </xdr:to>
    <xdr:pic>
      <xdr:nvPicPr>
        <xdr:cNvPr id="26" name="Imagen 25">
          <a:extLst>
            <a:ext uri="{FF2B5EF4-FFF2-40B4-BE49-F238E27FC236}">
              <a16:creationId xmlns:a16="http://schemas.microsoft.com/office/drawing/2014/main" id="{284828A0-7B02-4F11-9962-999AD966FA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709" y="9329206"/>
          <a:ext cx="309562" cy="90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26</xdr:row>
      <xdr:rowOff>43434</xdr:rowOff>
    </xdr:from>
    <xdr:to>
      <xdr:col>0</xdr:col>
      <xdr:colOff>559594</xdr:colOff>
      <xdr:row>27</xdr:row>
      <xdr:rowOff>75670</xdr:rowOff>
    </xdr:to>
    <xdr:pic>
      <xdr:nvPicPr>
        <xdr:cNvPr id="27" name="Imagen 26">
          <a:extLst>
            <a:ext uri="{FF2B5EF4-FFF2-40B4-BE49-F238E27FC236}">
              <a16:creationId xmlns:a16="http://schemas.microsoft.com/office/drawing/2014/main" id="{BA180D82-7C8B-4871-9DB6-5F5C1DA69E7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0199465"/>
          <a:ext cx="369092" cy="52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4</xdr:row>
      <xdr:rowOff>0</xdr:rowOff>
    </xdr:from>
    <xdr:to>
      <xdr:col>0</xdr:col>
      <xdr:colOff>631031</xdr:colOff>
      <xdr:row>12</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047750"/>
          <a:ext cx="559593" cy="165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216695</xdr:colOff>
      <xdr:row>0</xdr:row>
      <xdr:rowOff>107157</xdr:rowOff>
    </xdr:from>
    <xdr:to>
      <xdr:col>2</xdr:col>
      <xdr:colOff>1512094</xdr:colOff>
      <xdr:row>3</xdr:row>
      <xdr:rowOff>197643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95" y="107157"/>
          <a:ext cx="2686049"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35</xdr:row>
      <xdr:rowOff>28575</xdr:rowOff>
    </xdr:from>
    <xdr:to>
      <xdr:col>1</xdr:col>
      <xdr:colOff>295275</xdr:colOff>
      <xdr:row>37</xdr:row>
      <xdr:rowOff>152399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6182975"/>
          <a:ext cx="27146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302421</xdr:colOff>
      <xdr:row>36</xdr:row>
      <xdr:rowOff>55491</xdr:rowOff>
    </xdr:from>
    <xdr:to>
      <xdr:col>1</xdr:col>
      <xdr:colOff>581025</xdr:colOff>
      <xdr:row>37</xdr:row>
      <xdr:rowOff>104774</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421" y="16362291"/>
          <a:ext cx="278604" cy="20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13</xdr:row>
      <xdr:rowOff>352425</xdr:rowOff>
    </xdr:from>
    <xdr:to>
      <xdr:col>0</xdr:col>
      <xdr:colOff>657569</xdr:colOff>
      <xdr:row>16</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19</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19</xdr:row>
      <xdr:rowOff>285262</xdr:rowOff>
    </xdr:from>
    <xdr:to>
      <xdr:col>0</xdr:col>
      <xdr:colOff>528638</xdr:colOff>
      <xdr:row>21</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29256</xdr:colOff>
      <xdr:row>21</xdr:row>
      <xdr:rowOff>449035</xdr:rowOff>
    </xdr:from>
    <xdr:to>
      <xdr:col>0</xdr:col>
      <xdr:colOff>631372</xdr:colOff>
      <xdr:row>23</xdr:row>
      <xdr:rowOff>383723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56" y="1667963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1703</xdr:colOff>
      <xdr:row>23</xdr:row>
      <xdr:rowOff>732939</xdr:rowOff>
    </xdr:from>
    <xdr:to>
      <xdr:col>0</xdr:col>
      <xdr:colOff>370795</xdr:colOff>
      <xdr:row>24</xdr:row>
      <xdr:rowOff>1164773</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3" y="18525639"/>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42863</xdr:colOff>
      <xdr:row>17</xdr:row>
      <xdr:rowOff>76198</xdr:rowOff>
    </xdr:from>
    <xdr:to>
      <xdr:col>1</xdr:col>
      <xdr:colOff>352425</xdr:colOff>
      <xdr:row>18</xdr:row>
      <xdr:rowOff>266698</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3" y="83248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388146</xdr:colOff>
      <xdr:row>17</xdr:row>
      <xdr:rowOff>294787</xdr:rowOff>
    </xdr:from>
    <xdr:to>
      <xdr:col>1</xdr:col>
      <xdr:colOff>757238</xdr:colOff>
      <xdr:row>18</xdr:row>
      <xdr:rowOff>276223</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146" y="8543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69841</xdr:colOff>
      <xdr:row>17</xdr:row>
      <xdr:rowOff>67318</xdr:rowOff>
    </xdr:from>
    <xdr:ext cx="309240" cy="550797"/>
    <xdr:pic>
      <xdr:nvPicPr>
        <xdr:cNvPr id="6" name="Imagen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lum bright="-50000"/>
          <a:alphaModFix/>
        </a:blip>
        <a:srcRect/>
        <a:stretch>
          <a:fillRect/>
        </a:stretch>
      </xdr:blipFill>
      <xdr:spPr>
        <a:xfrm>
          <a:off x="879466" y="8411218"/>
          <a:ext cx="309240" cy="550797"/>
        </a:xfrm>
        <a:prstGeom prst="rect">
          <a:avLst/>
        </a:prstGeom>
        <a:noFill/>
        <a:ln cap="flat">
          <a:noFill/>
        </a:ln>
      </xdr:spPr>
    </xdr:pic>
    <xdr:clientData/>
  </xdr:oneCellAnchor>
  <xdr:oneCellAnchor>
    <xdr:from>
      <xdr:col>1</xdr:col>
      <xdr:colOff>415082</xdr:colOff>
      <xdr:row>17</xdr:row>
      <xdr:rowOff>285841</xdr:rowOff>
    </xdr:from>
    <xdr:ext cx="368640" cy="341638"/>
    <xdr:pic>
      <xdr:nvPicPr>
        <xdr:cNvPr id="7" name="Imagen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lum bright="-50000"/>
          <a:alphaModFix/>
        </a:blip>
        <a:srcRect/>
        <a:stretch>
          <a:fillRect/>
        </a:stretch>
      </xdr:blipFill>
      <xdr:spPr>
        <a:xfrm>
          <a:off x="1224707" y="8629741"/>
          <a:ext cx="368640" cy="341638"/>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847725"/>
          <a:ext cx="6096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20</xdr:row>
      <xdr:rowOff>47624</xdr:rowOff>
    </xdr:from>
    <xdr:to>
      <xdr:col>1</xdr:col>
      <xdr:colOff>246155</xdr:colOff>
      <xdr:row>22</xdr:row>
      <xdr:rowOff>28573</xdr:rowOff>
    </xdr:to>
    <xdr:pic>
      <xdr:nvPicPr>
        <xdr:cNvPr id="2" name="Imagen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4410074"/>
          <a:ext cx="22710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285751</xdr:colOff>
      <xdr:row>21</xdr:row>
      <xdr:rowOff>15377</xdr:rowOff>
    </xdr:from>
    <xdr:to>
      <xdr:col>1</xdr:col>
      <xdr:colOff>504825</xdr:colOff>
      <xdr:row>22</xdr:row>
      <xdr:rowOff>9525</xdr:rowOff>
    </xdr:to>
    <xdr:pic>
      <xdr:nvPicPr>
        <xdr:cNvPr id="3" name="Imagen 3">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6" y="4568327"/>
          <a:ext cx="219074" cy="18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153156</xdr:colOff>
      <xdr:row>6</xdr:row>
      <xdr:rowOff>152400</xdr:rowOff>
    </xdr:from>
    <xdr:to>
      <xdr:col>0</xdr:col>
      <xdr:colOff>590549</xdr:colOff>
      <xdr:row>19</xdr:row>
      <xdr:rowOff>57150</xdr:rowOff>
    </xdr:to>
    <xdr:pic>
      <xdr:nvPicPr>
        <xdr:cNvPr id="4" name="Picture 34">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156" y="1714500"/>
          <a:ext cx="437393"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76200</xdr:rowOff>
    </xdr:from>
    <xdr:to>
      <xdr:col>2</xdr:col>
      <xdr:colOff>704850</xdr:colOff>
      <xdr:row>2</xdr:row>
      <xdr:rowOff>133350</xdr:rowOff>
    </xdr:to>
    <xdr:pic>
      <xdr:nvPicPr>
        <xdr:cNvPr id="5" name="5 Imagen" descr="Ultimo Logo Roberto Quintero Villa Blanco y Negro">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475"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view="pageBreakPreview" topLeftCell="A9" zoomScale="80" zoomScaleNormal="100" zoomScaleSheetLayoutView="80" workbookViewId="0">
      <selection activeCell="J9" sqref="J1:K1048576"/>
    </sheetView>
  </sheetViews>
  <sheetFormatPr baseColWidth="10" defaultRowHeight="12"/>
  <cols>
    <col min="1" max="1" width="11.42578125" style="4"/>
    <col min="2" max="2" width="18.85546875" style="4" customWidth="1"/>
    <col min="3" max="3" width="16.28515625" style="4" customWidth="1"/>
    <col min="4" max="4" width="21.42578125" style="4" customWidth="1"/>
    <col min="5" max="5" width="28.28515625" style="4" customWidth="1"/>
    <col min="6" max="6" width="24.85546875" style="4" customWidth="1"/>
    <col min="7" max="12" width="11.42578125" style="4"/>
    <col min="13" max="13" width="14.42578125" style="4" customWidth="1"/>
    <col min="14" max="14" width="22.140625" style="4" customWidth="1"/>
    <col min="15" max="15" width="16.85546875" style="4" customWidth="1"/>
    <col min="16" max="16" width="22.7109375" style="4" customWidth="1"/>
    <col min="17" max="17" width="20.28515625" style="4" customWidth="1"/>
    <col min="18" max="18" width="22.42578125" style="4" customWidth="1"/>
    <col min="19" max="19" width="25.42578125" style="4" customWidth="1"/>
    <col min="20" max="20" width="10" style="4" customWidth="1"/>
    <col min="21" max="21" width="15.28515625" style="4" customWidth="1"/>
    <col min="22" max="26" width="0" style="4" hidden="1" customWidth="1"/>
    <col min="27" max="27" width="13.85546875" style="4" customWidth="1"/>
    <col min="28" max="28" width="20.42578125" style="4" customWidth="1"/>
    <col min="29" max="268" width="11.42578125" style="4"/>
    <col min="269" max="269" width="14.42578125" style="4" customWidth="1"/>
    <col min="270" max="270" width="22.140625" style="4" customWidth="1"/>
    <col min="271" max="271" width="16.85546875" style="4" customWidth="1"/>
    <col min="272" max="272" width="22.7109375" style="4" customWidth="1"/>
    <col min="273" max="273" width="20.28515625" style="4" customWidth="1"/>
    <col min="274" max="274" width="22.42578125" style="4" customWidth="1"/>
    <col min="275" max="275" width="25.42578125" style="4" customWidth="1"/>
    <col min="276" max="276" width="10" style="4" customWidth="1"/>
    <col min="277" max="277" width="15.28515625" style="4" customWidth="1"/>
    <col min="278" max="282" width="0" style="4" hidden="1" customWidth="1"/>
    <col min="283" max="283" width="13.85546875" style="4" customWidth="1"/>
    <col min="284" max="284" width="20.42578125" style="4" customWidth="1"/>
    <col min="285" max="524" width="11.42578125" style="4"/>
    <col min="525" max="525" width="14.42578125" style="4" customWidth="1"/>
    <col min="526" max="526" width="22.140625" style="4" customWidth="1"/>
    <col min="527" max="527" width="16.85546875" style="4" customWidth="1"/>
    <col min="528" max="528" width="22.7109375" style="4" customWidth="1"/>
    <col min="529" max="529" width="20.28515625" style="4" customWidth="1"/>
    <col min="530" max="530" width="22.42578125" style="4" customWidth="1"/>
    <col min="531" max="531" width="25.42578125" style="4" customWidth="1"/>
    <col min="532" max="532" width="10" style="4" customWidth="1"/>
    <col min="533" max="533" width="15.28515625" style="4" customWidth="1"/>
    <col min="534" max="538" width="0" style="4" hidden="1" customWidth="1"/>
    <col min="539" max="539" width="13.85546875" style="4" customWidth="1"/>
    <col min="540" max="540" width="20.42578125" style="4" customWidth="1"/>
    <col min="541" max="780" width="11.42578125" style="4"/>
    <col min="781" max="781" width="14.42578125" style="4" customWidth="1"/>
    <col min="782" max="782" width="22.140625" style="4" customWidth="1"/>
    <col min="783" max="783" width="16.85546875" style="4" customWidth="1"/>
    <col min="784" max="784" width="22.7109375" style="4" customWidth="1"/>
    <col min="785" max="785" width="20.28515625" style="4" customWidth="1"/>
    <col min="786" max="786" width="22.42578125" style="4" customWidth="1"/>
    <col min="787" max="787" width="25.42578125" style="4" customWidth="1"/>
    <col min="788" max="788" width="10" style="4" customWidth="1"/>
    <col min="789" max="789" width="15.28515625" style="4" customWidth="1"/>
    <col min="790" max="794" width="0" style="4" hidden="1" customWidth="1"/>
    <col min="795" max="795" width="13.85546875" style="4" customWidth="1"/>
    <col min="796" max="796" width="20.42578125" style="4" customWidth="1"/>
    <col min="797" max="1036" width="11.42578125" style="4"/>
    <col min="1037" max="1037" width="14.42578125" style="4" customWidth="1"/>
    <col min="1038" max="1038" width="22.140625" style="4" customWidth="1"/>
    <col min="1039" max="1039" width="16.85546875" style="4" customWidth="1"/>
    <col min="1040" max="1040" width="22.7109375" style="4" customWidth="1"/>
    <col min="1041" max="1041" width="20.28515625" style="4" customWidth="1"/>
    <col min="1042" max="1042" width="22.42578125" style="4" customWidth="1"/>
    <col min="1043" max="1043" width="25.42578125" style="4" customWidth="1"/>
    <col min="1044" max="1044" width="10" style="4" customWidth="1"/>
    <col min="1045" max="1045" width="15.28515625" style="4" customWidth="1"/>
    <col min="1046" max="1050" width="0" style="4" hidden="1" customWidth="1"/>
    <col min="1051" max="1051" width="13.85546875" style="4" customWidth="1"/>
    <col min="1052" max="1052" width="20.42578125" style="4" customWidth="1"/>
    <col min="1053" max="1292" width="11.42578125" style="4"/>
    <col min="1293" max="1293" width="14.42578125" style="4" customWidth="1"/>
    <col min="1294" max="1294" width="22.140625" style="4" customWidth="1"/>
    <col min="1295" max="1295" width="16.85546875" style="4" customWidth="1"/>
    <col min="1296" max="1296" width="22.7109375" style="4" customWidth="1"/>
    <col min="1297" max="1297" width="20.28515625" style="4" customWidth="1"/>
    <col min="1298" max="1298" width="22.42578125" style="4" customWidth="1"/>
    <col min="1299" max="1299" width="25.42578125" style="4" customWidth="1"/>
    <col min="1300" max="1300" width="10" style="4" customWidth="1"/>
    <col min="1301" max="1301" width="15.28515625" style="4" customWidth="1"/>
    <col min="1302" max="1306" width="0" style="4" hidden="1" customWidth="1"/>
    <col min="1307" max="1307" width="13.85546875" style="4" customWidth="1"/>
    <col min="1308" max="1308" width="20.42578125" style="4" customWidth="1"/>
    <col min="1309" max="1548" width="11.42578125" style="4"/>
    <col min="1549" max="1549" width="14.42578125" style="4" customWidth="1"/>
    <col min="1550" max="1550" width="22.140625" style="4" customWidth="1"/>
    <col min="1551" max="1551" width="16.85546875" style="4" customWidth="1"/>
    <col min="1552" max="1552" width="22.7109375" style="4" customWidth="1"/>
    <col min="1553" max="1553" width="20.28515625" style="4" customWidth="1"/>
    <col min="1554" max="1554" width="22.42578125" style="4" customWidth="1"/>
    <col min="1555" max="1555" width="25.42578125" style="4" customWidth="1"/>
    <col min="1556" max="1556" width="10" style="4" customWidth="1"/>
    <col min="1557" max="1557" width="15.28515625" style="4" customWidth="1"/>
    <col min="1558" max="1562" width="0" style="4" hidden="1" customWidth="1"/>
    <col min="1563" max="1563" width="13.85546875" style="4" customWidth="1"/>
    <col min="1564" max="1564" width="20.42578125" style="4" customWidth="1"/>
    <col min="1565" max="1804" width="11.42578125" style="4"/>
    <col min="1805" max="1805" width="14.42578125" style="4" customWidth="1"/>
    <col min="1806" max="1806" width="22.140625" style="4" customWidth="1"/>
    <col min="1807" max="1807" width="16.85546875" style="4" customWidth="1"/>
    <col min="1808" max="1808" width="22.7109375" style="4" customWidth="1"/>
    <col min="1809" max="1809" width="20.28515625" style="4" customWidth="1"/>
    <col min="1810" max="1810" width="22.42578125" style="4" customWidth="1"/>
    <col min="1811" max="1811" width="25.42578125" style="4" customWidth="1"/>
    <col min="1812" max="1812" width="10" style="4" customWidth="1"/>
    <col min="1813" max="1813" width="15.28515625" style="4" customWidth="1"/>
    <col min="1814" max="1818" width="0" style="4" hidden="1" customWidth="1"/>
    <col min="1819" max="1819" width="13.85546875" style="4" customWidth="1"/>
    <col min="1820" max="1820" width="20.42578125" style="4" customWidth="1"/>
    <col min="1821" max="2060" width="11.42578125" style="4"/>
    <col min="2061" max="2061" width="14.42578125" style="4" customWidth="1"/>
    <col min="2062" max="2062" width="22.140625" style="4" customWidth="1"/>
    <col min="2063" max="2063" width="16.85546875" style="4" customWidth="1"/>
    <col min="2064" max="2064" width="22.7109375" style="4" customWidth="1"/>
    <col min="2065" max="2065" width="20.28515625" style="4" customWidth="1"/>
    <col min="2066" max="2066" width="22.42578125" style="4" customWidth="1"/>
    <col min="2067" max="2067" width="25.42578125" style="4" customWidth="1"/>
    <col min="2068" max="2068" width="10" style="4" customWidth="1"/>
    <col min="2069" max="2069" width="15.28515625" style="4" customWidth="1"/>
    <col min="2070" max="2074" width="0" style="4" hidden="1" customWidth="1"/>
    <col min="2075" max="2075" width="13.85546875" style="4" customWidth="1"/>
    <col min="2076" max="2076" width="20.42578125" style="4" customWidth="1"/>
    <col min="2077" max="2316" width="11.42578125" style="4"/>
    <col min="2317" max="2317" width="14.42578125" style="4" customWidth="1"/>
    <col min="2318" max="2318" width="22.140625" style="4" customWidth="1"/>
    <col min="2319" max="2319" width="16.85546875" style="4" customWidth="1"/>
    <col min="2320" max="2320" width="22.7109375" style="4" customWidth="1"/>
    <col min="2321" max="2321" width="20.28515625" style="4" customWidth="1"/>
    <col min="2322" max="2322" width="22.42578125" style="4" customWidth="1"/>
    <col min="2323" max="2323" width="25.42578125" style="4" customWidth="1"/>
    <col min="2324" max="2324" width="10" style="4" customWidth="1"/>
    <col min="2325" max="2325" width="15.28515625" style="4" customWidth="1"/>
    <col min="2326" max="2330" width="0" style="4" hidden="1" customWidth="1"/>
    <col min="2331" max="2331" width="13.85546875" style="4" customWidth="1"/>
    <col min="2332" max="2332" width="20.42578125" style="4" customWidth="1"/>
    <col min="2333" max="2572" width="11.42578125" style="4"/>
    <col min="2573" max="2573" width="14.42578125" style="4" customWidth="1"/>
    <col min="2574" max="2574" width="22.140625" style="4" customWidth="1"/>
    <col min="2575" max="2575" width="16.85546875" style="4" customWidth="1"/>
    <col min="2576" max="2576" width="22.7109375" style="4" customWidth="1"/>
    <col min="2577" max="2577" width="20.28515625" style="4" customWidth="1"/>
    <col min="2578" max="2578" width="22.42578125" style="4" customWidth="1"/>
    <col min="2579" max="2579" width="25.42578125" style="4" customWidth="1"/>
    <col min="2580" max="2580" width="10" style="4" customWidth="1"/>
    <col min="2581" max="2581" width="15.28515625" style="4" customWidth="1"/>
    <col min="2582" max="2586" width="0" style="4" hidden="1" customWidth="1"/>
    <col min="2587" max="2587" width="13.85546875" style="4" customWidth="1"/>
    <col min="2588" max="2588" width="20.42578125" style="4" customWidth="1"/>
    <col min="2589" max="2828" width="11.42578125" style="4"/>
    <col min="2829" max="2829" width="14.42578125" style="4" customWidth="1"/>
    <col min="2830" max="2830" width="22.140625" style="4" customWidth="1"/>
    <col min="2831" max="2831" width="16.85546875" style="4" customWidth="1"/>
    <col min="2832" max="2832" width="22.7109375" style="4" customWidth="1"/>
    <col min="2833" max="2833" width="20.28515625" style="4" customWidth="1"/>
    <col min="2834" max="2834" width="22.42578125" style="4" customWidth="1"/>
    <col min="2835" max="2835" width="25.42578125" style="4" customWidth="1"/>
    <col min="2836" max="2836" width="10" style="4" customWidth="1"/>
    <col min="2837" max="2837" width="15.28515625" style="4" customWidth="1"/>
    <col min="2838" max="2842" width="0" style="4" hidden="1" customWidth="1"/>
    <col min="2843" max="2843" width="13.85546875" style="4" customWidth="1"/>
    <col min="2844" max="2844" width="20.42578125" style="4" customWidth="1"/>
    <col min="2845" max="3084" width="11.42578125" style="4"/>
    <col min="3085" max="3085" width="14.42578125" style="4" customWidth="1"/>
    <col min="3086" max="3086" width="22.140625" style="4" customWidth="1"/>
    <col min="3087" max="3087" width="16.85546875" style="4" customWidth="1"/>
    <col min="3088" max="3088" width="22.7109375" style="4" customWidth="1"/>
    <col min="3089" max="3089" width="20.28515625" style="4" customWidth="1"/>
    <col min="3090" max="3090" width="22.42578125" style="4" customWidth="1"/>
    <col min="3091" max="3091" width="25.42578125" style="4" customWidth="1"/>
    <col min="3092" max="3092" width="10" style="4" customWidth="1"/>
    <col min="3093" max="3093" width="15.28515625" style="4" customWidth="1"/>
    <col min="3094" max="3098" width="0" style="4" hidden="1" customWidth="1"/>
    <col min="3099" max="3099" width="13.85546875" style="4" customWidth="1"/>
    <col min="3100" max="3100" width="20.42578125" style="4" customWidth="1"/>
    <col min="3101" max="3340" width="11.42578125" style="4"/>
    <col min="3341" max="3341" width="14.42578125" style="4" customWidth="1"/>
    <col min="3342" max="3342" width="22.140625" style="4" customWidth="1"/>
    <col min="3343" max="3343" width="16.85546875" style="4" customWidth="1"/>
    <col min="3344" max="3344" width="22.7109375" style="4" customWidth="1"/>
    <col min="3345" max="3345" width="20.28515625" style="4" customWidth="1"/>
    <col min="3346" max="3346" width="22.42578125" style="4" customWidth="1"/>
    <col min="3347" max="3347" width="25.42578125" style="4" customWidth="1"/>
    <col min="3348" max="3348" width="10" style="4" customWidth="1"/>
    <col min="3349" max="3349" width="15.28515625" style="4" customWidth="1"/>
    <col min="3350" max="3354" width="0" style="4" hidden="1" customWidth="1"/>
    <col min="3355" max="3355" width="13.85546875" style="4" customWidth="1"/>
    <col min="3356" max="3356" width="20.42578125" style="4" customWidth="1"/>
    <col min="3357" max="3596" width="11.42578125" style="4"/>
    <col min="3597" max="3597" width="14.42578125" style="4" customWidth="1"/>
    <col min="3598" max="3598" width="22.140625" style="4" customWidth="1"/>
    <col min="3599" max="3599" width="16.85546875" style="4" customWidth="1"/>
    <col min="3600" max="3600" width="22.7109375" style="4" customWidth="1"/>
    <col min="3601" max="3601" width="20.28515625" style="4" customWidth="1"/>
    <col min="3602" max="3602" width="22.42578125" style="4" customWidth="1"/>
    <col min="3603" max="3603" width="25.42578125" style="4" customWidth="1"/>
    <col min="3604" max="3604" width="10" style="4" customWidth="1"/>
    <col min="3605" max="3605" width="15.28515625" style="4" customWidth="1"/>
    <col min="3606" max="3610" width="0" style="4" hidden="1" customWidth="1"/>
    <col min="3611" max="3611" width="13.85546875" style="4" customWidth="1"/>
    <col min="3612" max="3612" width="20.42578125" style="4" customWidth="1"/>
    <col min="3613" max="3852" width="11.42578125" style="4"/>
    <col min="3853" max="3853" width="14.42578125" style="4" customWidth="1"/>
    <col min="3854" max="3854" width="22.140625" style="4" customWidth="1"/>
    <col min="3855" max="3855" width="16.85546875" style="4" customWidth="1"/>
    <col min="3856" max="3856" width="22.7109375" style="4" customWidth="1"/>
    <col min="3857" max="3857" width="20.28515625" style="4" customWidth="1"/>
    <col min="3858" max="3858" width="22.42578125" style="4" customWidth="1"/>
    <col min="3859" max="3859" width="25.42578125" style="4" customWidth="1"/>
    <col min="3860" max="3860" width="10" style="4" customWidth="1"/>
    <col min="3861" max="3861" width="15.28515625" style="4" customWidth="1"/>
    <col min="3862" max="3866" width="0" style="4" hidden="1" customWidth="1"/>
    <col min="3867" max="3867" width="13.85546875" style="4" customWidth="1"/>
    <col min="3868" max="3868" width="20.42578125" style="4" customWidth="1"/>
    <col min="3869" max="4108" width="11.42578125" style="4"/>
    <col min="4109" max="4109" width="14.42578125" style="4" customWidth="1"/>
    <col min="4110" max="4110" width="22.140625" style="4" customWidth="1"/>
    <col min="4111" max="4111" width="16.85546875" style="4" customWidth="1"/>
    <col min="4112" max="4112" width="22.7109375" style="4" customWidth="1"/>
    <col min="4113" max="4113" width="20.28515625" style="4" customWidth="1"/>
    <col min="4114" max="4114" width="22.42578125" style="4" customWidth="1"/>
    <col min="4115" max="4115" width="25.42578125" style="4" customWidth="1"/>
    <col min="4116" max="4116" width="10" style="4" customWidth="1"/>
    <col min="4117" max="4117" width="15.28515625" style="4" customWidth="1"/>
    <col min="4118" max="4122" width="0" style="4" hidden="1" customWidth="1"/>
    <col min="4123" max="4123" width="13.85546875" style="4" customWidth="1"/>
    <col min="4124" max="4124" width="20.42578125" style="4" customWidth="1"/>
    <col min="4125" max="4364" width="11.42578125" style="4"/>
    <col min="4365" max="4365" width="14.42578125" style="4" customWidth="1"/>
    <col min="4366" max="4366" width="22.140625" style="4" customWidth="1"/>
    <col min="4367" max="4367" width="16.85546875" style="4" customWidth="1"/>
    <col min="4368" max="4368" width="22.7109375" style="4" customWidth="1"/>
    <col min="4369" max="4369" width="20.28515625" style="4" customWidth="1"/>
    <col min="4370" max="4370" width="22.42578125" style="4" customWidth="1"/>
    <col min="4371" max="4371" width="25.42578125" style="4" customWidth="1"/>
    <col min="4372" max="4372" width="10" style="4" customWidth="1"/>
    <col min="4373" max="4373" width="15.28515625" style="4" customWidth="1"/>
    <col min="4374" max="4378" width="0" style="4" hidden="1" customWidth="1"/>
    <col min="4379" max="4379" width="13.85546875" style="4" customWidth="1"/>
    <col min="4380" max="4380" width="20.42578125" style="4" customWidth="1"/>
    <col min="4381" max="4620" width="11.42578125" style="4"/>
    <col min="4621" max="4621" width="14.42578125" style="4" customWidth="1"/>
    <col min="4622" max="4622" width="22.140625" style="4" customWidth="1"/>
    <col min="4623" max="4623" width="16.85546875" style="4" customWidth="1"/>
    <col min="4624" max="4624" width="22.7109375" style="4" customWidth="1"/>
    <col min="4625" max="4625" width="20.28515625" style="4" customWidth="1"/>
    <col min="4626" max="4626" width="22.42578125" style="4" customWidth="1"/>
    <col min="4627" max="4627" width="25.42578125" style="4" customWidth="1"/>
    <col min="4628" max="4628" width="10" style="4" customWidth="1"/>
    <col min="4629" max="4629" width="15.28515625" style="4" customWidth="1"/>
    <col min="4630" max="4634" width="0" style="4" hidden="1" customWidth="1"/>
    <col min="4635" max="4635" width="13.85546875" style="4" customWidth="1"/>
    <col min="4636" max="4636" width="20.42578125" style="4" customWidth="1"/>
    <col min="4637" max="4876" width="11.42578125" style="4"/>
    <col min="4877" max="4877" width="14.42578125" style="4" customWidth="1"/>
    <col min="4878" max="4878" width="22.140625" style="4" customWidth="1"/>
    <col min="4879" max="4879" width="16.85546875" style="4" customWidth="1"/>
    <col min="4880" max="4880" width="22.7109375" style="4" customWidth="1"/>
    <col min="4881" max="4881" width="20.28515625" style="4" customWidth="1"/>
    <col min="4882" max="4882" width="22.42578125" style="4" customWidth="1"/>
    <col min="4883" max="4883" width="25.42578125" style="4" customWidth="1"/>
    <col min="4884" max="4884" width="10" style="4" customWidth="1"/>
    <col min="4885" max="4885" width="15.28515625" style="4" customWidth="1"/>
    <col min="4886" max="4890" width="0" style="4" hidden="1" customWidth="1"/>
    <col min="4891" max="4891" width="13.85546875" style="4" customWidth="1"/>
    <col min="4892" max="4892" width="20.42578125" style="4" customWidth="1"/>
    <col min="4893" max="5132" width="11.42578125" style="4"/>
    <col min="5133" max="5133" width="14.42578125" style="4" customWidth="1"/>
    <col min="5134" max="5134" width="22.140625" style="4" customWidth="1"/>
    <col min="5135" max="5135" width="16.85546875" style="4" customWidth="1"/>
    <col min="5136" max="5136" width="22.7109375" style="4" customWidth="1"/>
    <col min="5137" max="5137" width="20.28515625" style="4" customWidth="1"/>
    <col min="5138" max="5138" width="22.42578125" style="4" customWidth="1"/>
    <col min="5139" max="5139" width="25.42578125" style="4" customWidth="1"/>
    <col min="5140" max="5140" width="10" style="4" customWidth="1"/>
    <col min="5141" max="5141" width="15.28515625" style="4" customWidth="1"/>
    <col min="5142" max="5146" width="0" style="4" hidden="1" customWidth="1"/>
    <col min="5147" max="5147" width="13.85546875" style="4" customWidth="1"/>
    <col min="5148" max="5148" width="20.42578125" style="4" customWidth="1"/>
    <col min="5149" max="5388" width="11.42578125" style="4"/>
    <col min="5389" max="5389" width="14.42578125" style="4" customWidth="1"/>
    <col min="5390" max="5390" width="22.140625" style="4" customWidth="1"/>
    <col min="5391" max="5391" width="16.85546875" style="4" customWidth="1"/>
    <col min="5392" max="5392" width="22.7109375" style="4" customWidth="1"/>
    <col min="5393" max="5393" width="20.28515625" style="4" customWidth="1"/>
    <col min="5394" max="5394" width="22.42578125" style="4" customWidth="1"/>
    <col min="5395" max="5395" width="25.42578125" style="4" customWidth="1"/>
    <col min="5396" max="5396" width="10" style="4" customWidth="1"/>
    <col min="5397" max="5397" width="15.28515625" style="4" customWidth="1"/>
    <col min="5398" max="5402" width="0" style="4" hidden="1" customWidth="1"/>
    <col min="5403" max="5403" width="13.85546875" style="4" customWidth="1"/>
    <col min="5404" max="5404" width="20.42578125" style="4" customWidth="1"/>
    <col min="5405" max="5644" width="11.42578125" style="4"/>
    <col min="5645" max="5645" width="14.42578125" style="4" customWidth="1"/>
    <col min="5646" max="5646" width="22.140625" style="4" customWidth="1"/>
    <col min="5647" max="5647" width="16.85546875" style="4" customWidth="1"/>
    <col min="5648" max="5648" width="22.7109375" style="4" customWidth="1"/>
    <col min="5649" max="5649" width="20.28515625" style="4" customWidth="1"/>
    <col min="5650" max="5650" width="22.42578125" style="4" customWidth="1"/>
    <col min="5651" max="5651" width="25.42578125" style="4" customWidth="1"/>
    <col min="5652" max="5652" width="10" style="4" customWidth="1"/>
    <col min="5653" max="5653" width="15.28515625" style="4" customWidth="1"/>
    <col min="5654" max="5658" width="0" style="4" hidden="1" customWidth="1"/>
    <col min="5659" max="5659" width="13.85546875" style="4" customWidth="1"/>
    <col min="5660" max="5660" width="20.42578125" style="4" customWidth="1"/>
    <col min="5661" max="5900" width="11.42578125" style="4"/>
    <col min="5901" max="5901" width="14.42578125" style="4" customWidth="1"/>
    <col min="5902" max="5902" width="22.140625" style="4" customWidth="1"/>
    <col min="5903" max="5903" width="16.85546875" style="4" customWidth="1"/>
    <col min="5904" max="5904" width="22.7109375" style="4" customWidth="1"/>
    <col min="5905" max="5905" width="20.28515625" style="4" customWidth="1"/>
    <col min="5906" max="5906" width="22.42578125" style="4" customWidth="1"/>
    <col min="5907" max="5907" width="25.42578125" style="4" customWidth="1"/>
    <col min="5908" max="5908" width="10" style="4" customWidth="1"/>
    <col min="5909" max="5909" width="15.28515625" style="4" customWidth="1"/>
    <col min="5910" max="5914" width="0" style="4" hidden="1" customWidth="1"/>
    <col min="5915" max="5915" width="13.85546875" style="4" customWidth="1"/>
    <col min="5916" max="5916" width="20.42578125" style="4" customWidth="1"/>
    <col min="5917" max="6156" width="11.42578125" style="4"/>
    <col min="6157" max="6157" width="14.42578125" style="4" customWidth="1"/>
    <col min="6158" max="6158" width="22.140625" style="4" customWidth="1"/>
    <col min="6159" max="6159" width="16.85546875" style="4" customWidth="1"/>
    <col min="6160" max="6160" width="22.7109375" style="4" customWidth="1"/>
    <col min="6161" max="6161" width="20.28515625" style="4" customWidth="1"/>
    <col min="6162" max="6162" width="22.42578125" style="4" customWidth="1"/>
    <col min="6163" max="6163" width="25.42578125" style="4" customWidth="1"/>
    <col min="6164" max="6164" width="10" style="4" customWidth="1"/>
    <col min="6165" max="6165" width="15.28515625" style="4" customWidth="1"/>
    <col min="6166" max="6170" width="0" style="4" hidden="1" customWidth="1"/>
    <col min="6171" max="6171" width="13.85546875" style="4" customWidth="1"/>
    <col min="6172" max="6172" width="20.42578125" style="4" customWidth="1"/>
    <col min="6173" max="6412" width="11.42578125" style="4"/>
    <col min="6413" max="6413" width="14.42578125" style="4" customWidth="1"/>
    <col min="6414" max="6414" width="22.140625" style="4" customWidth="1"/>
    <col min="6415" max="6415" width="16.85546875" style="4" customWidth="1"/>
    <col min="6416" max="6416" width="22.7109375" style="4" customWidth="1"/>
    <col min="6417" max="6417" width="20.28515625" style="4" customWidth="1"/>
    <col min="6418" max="6418" width="22.42578125" style="4" customWidth="1"/>
    <col min="6419" max="6419" width="25.42578125" style="4" customWidth="1"/>
    <col min="6420" max="6420" width="10" style="4" customWidth="1"/>
    <col min="6421" max="6421" width="15.28515625" style="4" customWidth="1"/>
    <col min="6422" max="6426" width="0" style="4" hidden="1" customWidth="1"/>
    <col min="6427" max="6427" width="13.85546875" style="4" customWidth="1"/>
    <col min="6428" max="6428" width="20.42578125" style="4" customWidth="1"/>
    <col min="6429" max="6668" width="11.42578125" style="4"/>
    <col min="6669" max="6669" width="14.42578125" style="4" customWidth="1"/>
    <col min="6670" max="6670" width="22.140625" style="4" customWidth="1"/>
    <col min="6671" max="6671" width="16.85546875" style="4" customWidth="1"/>
    <col min="6672" max="6672" width="22.7109375" style="4" customWidth="1"/>
    <col min="6673" max="6673" width="20.28515625" style="4" customWidth="1"/>
    <col min="6674" max="6674" width="22.42578125" style="4" customWidth="1"/>
    <col min="6675" max="6675" width="25.42578125" style="4" customWidth="1"/>
    <col min="6676" max="6676" width="10" style="4" customWidth="1"/>
    <col min="6677" max="6677" width="15.28515625" style="4" customWidth="1"/>
    <col min="6678" max="6682" width="0" style="4" hidden="1" customWidth="1"/>
    <col min="6683" max="6683" width="13.85546875" style="4" customWidth="1"/>
    <col min="6684" max="6684" width="20.42578125" style="4" customWidth="1"/>
    <col min="6685" max="6924" width="11.42578125" style="4"/>
    <col min="6925" max="6925" width="14.42578125" style="4" customWidth="1"/>
    <col min="6926" max="6926" width="22.140625" style="4" customWidth="1"/>
    <col min="6927" max="6927" width="16.85546875" style="4" customWidth="1"/>
    <col min="6928" max="6928" width="22.7109375" style="4" customWidth="1"/>
    <col min="6929" max="6929" width="20.28515625" style="4" customWidth="1"/>
    <col min="6930" max="6930" width="22.42578125" style="4" customWidth="1"/>
    <col min="6931" max="6931" width="25.42578125" style="4" customWidth="1"/>
    <col min="6932" max="6932" width="10" style="4" customWidth="1"/>
    <col min="6933" max="6933" width="15.28515625" style="4" customWidth="1"/>
    <col min="6934" max="6938" width="0" style="4" hidden="1" customWidth="1"/>
    <col min="6939" max="6939" width="13.85546875" style="4" customWidth="1"/>
    <col min="6940" max="6940" width="20.42578125" style="4" customWidth="1"/>
    <col min="6941" max="7180" width="11.42578125" style="4"/>
    <col min="7181" max="7181" width="14.42578125" style="4" customWidth="1"/>
    <col min="7182" max="7182" width="22.140625" style="4" customWidth="1"/>
    <col min="7183" max="7183" width="16.85546875" style="4" customWidth="1"/>
    <col min="7184" max="7184" width="22.7109375" style="4" customWidth="1"/>
    <col min="7185" max="7185" width="20.28515625" style="4" customWidth="1"/>
    <col min="7186" max="7186" width="22.42578125" style="4" customWidth="1"/>
    <col min="7187" max="7187" width="25.42578125" style="4" customWidth="1"/>
    <col min="7188" max="7188" width="10" style="4" customWidth="1"/>
    <col min="7189" max="7189" width="15.28515625" style="4" customWidth="1"/>
    <col min="7190" max="7194" width="0" style="4" hidden="1" customWidth="1"/>
    <col min="7195" max="7195" width="13.85546875" style="4" customWidth="1"/>
    <col min="7196" max="7196" width="20.42578125" style="4" customWidth="1"/>
    <col min="7197" max="7436" width="11.42578125" style="4"/>
    <col min="7437" max="7437" width="14.42578125" style="4" customWidth="1"/>
    <col min="7438" max="7438" width="22.140625" style="4" customWidth="1"/>
    <col min="7439" max="7439" width="16.85546875" style="4" customWidth="1"/>
    <col min="7440" max="7440" width="22.7109375" style="4" customWidth="1"/>
    <col min="7441" max="7441" width="20.28515625" style="4" customWidth="1"/>
    <col min="7442" max="7442" width="22.42578125" style="4" customWidth="1"/>
    <col min="7443" max="7443" width="25.42578125" style="4" customWidth="1"/>
    <col min="7444" max="7444" width="10" style="4" customWidth="1"/>
    <col min="7445" max="7445" width="15.28515625" style="4" customWidth="1"/>
    <col min="7446" max="7450" width="0" style="4" hidden="1" customWidth="1"/>
    <col min="7451" max="7451" width="13.85546875" style="4" customWidth="1"/>
    <col min="7452" max="7452" width="20.42578125" style="4" customWidth="1"/>
    <col min="7453" max="7692" width="11.42578125" style="4"/>
    <col min="7693" max="7693" width="14.42578125" style="4" customWidth="1"/>
    <col min="7694" max="7694" width="22.140625" style="4" customWidth="1"/>
    <col min="7695" max="7695" width="16.85546875" style="4" customWidth="1"/>
    <col min="7696" max="7696" width="22.7109375" style="4" customWidth="1"/>
    <col min="7697" max="7697" width="20.28515625" style="4" customWidth="1"/>
    <col min="7698" max="7698" width="22.42578125" style="4" customWidth="1"/>
    <col min="7699" max="7699" width="25.42578125" style="4" customWidth="1"/>
    <col min="7700" max="7700" width="10" style="4" customWidth="1"/>
    <col min="7701" max="7701" width="15.28515625" style="4" customWidth="1"/>
    <col min="7702" max="7706" width="0" style="4" hidden="1" customWidth="1"/>
    <col min="7707" max="7707" width="13.85546875" style="4" customWidth="1"/>
    <col min="7708" max="7708" width="20.42578125" style="4" customWidth="1"/>
    <col min="7709" max="7948" width="11.42578125" style="4"/>
    <col min="7949" max="7949" width="14.42578125" style="4" customWidth="1"/>
    <col min="7950" max="7950" width="22.140625" style="4" customWidth="1"/>
    <col min="7951" max="7951" width="16.85546875" style="4" customWidth="1"/>
    <col min="7952" max="7952" width="22.7109375" style="4" customWidth="1"/>
    <col min="7953" max="7953" width="20.28515625" style="4" customWidth="1"/>
    <col min="7954" max="7954" width="22.42578125" style="4" customWidth="1"/>
    <col min="7955" max="7955" width="25.42578125" style="4" customWidth="1"/>
    <col min="7956" max="7956" width="10" style="4" customWidth="1"/>
    <col min="7957" max="7957" width="15.28515625" style="4" customWidth="1"/>
    <col min="7958" max="7962" width="0" style="4" hidden="1" customWidth="1"/>
    <col min="7963" max="7963" width="13.85546875" style="4" customWidth="1"/>
    <col min="7964" max="7964" width="20.42578125" style="4" customWidth="1"/>
    <col min="7965" max="8204" width="11.42578125" style="4"/>
    <col min="8205" max="8205" width="14.42578125" style="4" customWidth="1"/>
    <col min="8206" max="8206" width="22.140625" style="4" customWidth="1"/>
    <col min="8207" max="8207" width="16.85546875" style="4" customWidth="1"/>
    <col min="8208" max="8208" width="22.7109375" style="4" customWidth="1"/>
    <col min="8209" max="8209" width="20.28515625" style="4" customWidth="1"/>
    <col min="8210" max="8210" width="22.42578125" style="4" customWidth="1"/>
    <col min="8211" max="8211" width="25.42578125" style="4" customWidth="1"/>
    <col min="8212" max="8212" width="10" style="4" customWidth="1"/>
    <col min="8213" max="8213" width="15.28515625" style="4" customWidth="1"/>
    <col min="8214" max="8218" width="0" style="4" hidden="1" customWidth="1"/>
    <col min="8219" max="8219" width="13.85546875" style="4" customWidth="1"/>
    <col min="8220" max="8220" width="20.42578125" style="4" customWidth="1"/>
    <col min="8221" max="8460" width="11.42578125" style="4"/>
    <col min="8461" max="8461" width="14.42578125" style="4" customWidth="1"/>
    <col min="8462" max="8462" width="22.140625" style="4" customWidth="1"/>
    <col min="8463" max="8463" width="16.85546875" style="4" customWidth="1"/>
    <col min="8464" max="8464" width="22.7109375" style="4" customWidth="1"/>
    <col min="8465" max="8465" width="20.28515625" style="4" customWidth="1"/>
    <col min="8466" max="8466" width="22.42578125" style="4" customWidth="1"/>
    <col min="8467" max="8467" width="25.42578125" style="4" customWidth="1"/>
    <col min="8468" max="8468" width="10" style="4" customWidth="1"/>
    <col min="8469" max="8469" width="15.28515625" style="4" customWidth="1"/>
    <col min="8470" max="8474" width="0" style="4" hidden="1" customWidth="1"/>
    <col min="8475" max="8475" width="13.85546875" style="4" customWidth="1"/>
    <col min="8476" max="8476" width="20.42578125" style="4" customWidth="1"/>
    <col min="8477" max="8716" width="11.42578125" style="4"/>
    <col min="8717" max="8717" width="14.42578125" style="4" customWidth="1"/>
    <col min="8718" max="8718" width="22.140625" style="4" customWidth="1"/>
    <col min="8719" max="8719" width="16.85546875" style="4" customWidth="1"/>
    <col min="8720" max="8720" width="22.7109375" style="4" customWidth="1"/>
    <col min="8721" max="8721" width="20.28515625" style="4" customWidth="1"/>
    <col min="8722" max="8722" width="22.42578125" style="4" customWidth="1"/>
    <col min="8723" max="8723" width="25.42578125" style="4" customWidth="1"/>
    <col min="8724" max="8724" width="10" style="4" customWidth="1"/>
    <col min="8725" max="8725" width="15.28515625" style="4" customWidth="1"/>
    <col min="8726" max="8730" width="0" style="4" hidden="1" customWidth="1"/>
    <col min="8731" max="8731" width="13.85546875" style="4" customWidth="1"/>
    <col min="8732" max="8732" width="20.42578125" style="4" customWidth="1"/>
    <col min="8733" max="8972" width="11.42578125" style="4"/>
    <col min="8973" max="8973" width="14.42578125" style="4" customWidth="1"/>
    <col min="8974" max="8974" width="22.140625" style="4" customWidth="1"/>
    <col min="8975" max="8975" width="16.85546875" style="4" customWidth="1"/>
    <col min="8976" max="8976" width="22.7109375" style="4" customWidth="1"/>
    <col min="8977" max="8977" width="20.28515625" style="4" customWidth="1"/>
    <col min="8978" max="8978" width="22.42578125" style="4" customWidth="1"/>
    <col min="8979" max="8979" width="25.42578125" style="4" customWidth="1"/>
    <col min="8980" max="8980" width="10" style="4" customWidth="1"/>
    <col min="8981" max="8981" width="15.28515625" style="4" customWidth="1"/>
    <col min="8982" max="8986" width="0" style="4" hidden="1" customWidth="1"/>
    <col min="8987" max="8987" width="13.85546875" style="4" customWidth="1"/>
    <col min="8988" max="8988" width="20.42578125" style="4" customWidth="1"/>
    <col min="8989" max="9228" width="11.42578125" style="4"/>
    <col min="9229" max="9229" width="14.42578125" style="4" customWidth="1"/>
    <col min="9230" max="9230" width="22.140625" style="4" customWidth="1"/>
    <col min="9231" max="9231" width="16.85546875" style="4" customWidth="1"/>
    <col min="9232" max="9232" width="22.7109375" style="4" customWidth="1"/>
    <col min="9233" max="9233" width="20.28515625" style="4" customWidth="1"/>
    <col min="9234" max="9234" width="22.42578125" style="4" customWidth="1"/>
    <col min="9235" max="9235" width="25.42578125" style="4" customWidth="1"/>
    <col min="9236" max="9236" width="10" style="4" customWidth="1"/>
    <col min="9237" max="9237" width="15.28515625" style="4" customWidth="1"/>
    <col min="9238" max="9242" width="0" style="4" hidden="1" customWidth="1"/>
    <col min="9243" max="9243" width="13.85546875" style="4" customWidth="1"/>
    <col min="9244" max="9244" width="20.42578125" style="4" customWidth="1"/>
    <col min="9245" max="9484" width="11.42578125" style="4"/>
    <col min="9485" max="9485" width="14.42578125" style="4" customWidth="1"/>
    <col min="9486" max="9486" width="22.140625" style="4" customWidth="1"/>
    <col min="9487" max="9487" width="16.85546875" style="4" customWidth="1"/>
    <col min="9488" max="9488" width="22.7109375" style="4" customWidth="1"/>
    <col min="9489" max="9489" width="20.28515625" style="4" customWidth="1"/>
    <col min="9490" max="9490" width="22.42578125" style="4" customWidth="1"/>
    <col min="9491" max="9491" width="25.42578125" style="4" customWidth="1"/>
    <col min="9492" max="9492" width="10" style="4" customWidth="1"/>
    <col min="9493" max="9493" width="15.28515625" style="4" customWidth="1"/>
    <col min="9494" max="9498" width="0" style="4" hidden="1" customWidth="1"/>
    <col min="9499" max="9499" width="13.85546875" style="4" customWidth="1"/>
    <col min="9500" max="9500" width="20.42578125" style="4" customWidth="1"/>
    <col min="9501" max="9740" width="11.42578125" style="4"/>
    <col min="9741" max="9741" width="14.42578125" style="4" customWidth="1"/>
    <col min="9742" max="9742" width="22.140625" style="4" customWidth="1"/>
    <col min="9743" max="9743" width="16.85546875" style="4" customWidth="1"/>
    <col min="9744" max="9744" width="22.7109375" style="4" customWidth="1"/>
    <col min="9745" max="9745" width="20.28515625" style="4" customWidth="1"/>
    <col min="9746" max="9746" width="22.42578125" style="4" customWidth="1"/>
    <col min="9747" max="9747" width="25.42578125" style="4" customWidth="1"/>
    <col min="9748" max="9748" width="10" style="4" customWidth="1"/>
    <col min="9749" max="9749" width="15.28515625" style="4" customWidth="1"/>
    <col min="9750" max="9754" width="0" style="4" hidden="1" customWidth="1"/>
    <col min="9755" max="9755" width="13.85546875" style="4" customWidth="1"/>
    <col min="9756" max="9756" width="20.42578125" style="4" customWidth="1"/>
    <col min="9757" max="9996" width="11.42578125" style="4"/>
    <col min="9997" max="9997" width="14.42578125" style="4" customWidth="1"/>
    <col min="9998" max="9998" width="22.140625" style="4" customWidth="1"/>
    <col min="9999" max="9999" width="16.85546875" style="4" customWidth="1"/>
    <col min="10000" max="10000" width="22.7109375" style="4" customWidth="1"/>
    <col min="10001" max="10001" width="20.28515625" style="4" customWidth="1"/>
    <col min="10002" max="10002" width="22.42578125" style="4" customWidth="1"/>
    <col min="10003" max="10003" width="25.42578125" style="4" customWidth="1"/>
    <col min="10004" max="10004" width="10" style="4" customWidth="1"/>
    <col min="10005" max="10005" width="15.28515625" style="4" customWidth="1"/>
    <col min="10006" max="10010" width="0" style="4" hidden="1" customWidth="1"/>
    <col min="10011" max="10011" width="13.85546875" style="4" customWidth="1"/>
    <col min="10012" max="10012" width="20.42578125" style="4" customWidth="1"/>
    <col min="10013" max="10252" width="11.42578125" style="4"/>
    <col min="10253" max="10253" width="14.42578125" style="4" customWidth="1"/>
    <col min="10254" max="10254" width="22.140625" style="4" customWidth="1"/>
    <col min="10255" max="10255" width="16.85546875" style="4" customWidth="1"/>
    <col min="10256" max="10256" width="22.7109375" style="4" customWidth="1"/>
    <col min="10257" max="10257" width="20.28515625" style="4" customWidth="1"/>
    <col min="10258" max="10258" width="22.42578125" style="4" customWidth="1"/>
    <col min="10259" max="10259" width="25.42578125" style="4" customWidth="1"/>
    <col min="10260" max="10260" width="10" style="4" customWidth="1"/>
    <col min="10261" max="10261" width="15.28515625" style="4" customWidth="1"/>
    <col min="10262" max="10266" width="0" style="4" hidden="1" customWidth="1"/>
    <col min="10267" max="10267" width="13.85546875" style="4" customWidth="1"/>
    <col min="10268" max="10268" width="20.42578125" style="4" customWidth="1"/>
    <col min="10269" max="10508" width="11.42578125" style="4"/>
    <col min="10509" max="10509" width="14.42578125" style="4" customWidth="1"/>
    <col min="10510" max="10510" width="22.140625" style="4" customWidth="1"/>
    <col min="10511" max="10511" width="16.85546875" style="4" customWidth="1"/>
    <col min="10512" max="10512" width="22.7109375" style="4" customWidth="1"/>
    <col min="10513" max="10513" width="20.28515625" style="4" customWidth="1"/>
    <col min="10514" max="10514" width="22.42578125" style="4" customWidth="1"/>
    <col min="10515" max="10515" width="25.42578125" style="4" customWidth="1"/>
    <col min="10516" max="10516" width="10" style="4" customWidth="1"/>
    <col min="10517" max="10517" width="15.28515625" style="4" customWidth="1"/>
    <col min="10518" max="10522" width="0" style="4" hidden="1" customWidth="1"/>
    <col min="10523" max="10523" width="13.85546875" style="4" customWidth="1"/>
    <col min="10524" max="10524" width="20.42578125" style="4" customWidth="1"/>
    <col min="10525" max="10764" width="11.42578125" style="4"/>
    <col min="10765" max="10765" width="14.42578125" style="4" customWidth="1"/>
    <col min="10766" max="10766" width="22.140625" style="4" customWidth="1"/>
    <col min="10767" max="10767" width="16.85546875" style="4" customWidth="1"/>
    <col min="10768" max="10768" width="22.7109375" style="4" customWidth="1"/>
    <col min="10769" max="10769" width="20.28515625" style="4" customWidth="1"/>
    <col min="10770" max="10770" width="22.42578125" style="4" customWidth="1"/>
    <col min="10771" max="10771" width="25.42578125" style="4" customWidth="1"/>
    <col min="10772" max="10772" width="10" style="4" customWidth="1"/>
    <col min="10773" max="10773" width="15.28515625" style="4" customWidth="1"/>
    <col min="10774" max="10778" width="0" style="4" hidden="1" customWidth="1"/>
    <col min="10779" max="10779" width="13.85546875" style="4" customWidth="1"/>
    <col min="10780" max="10780" width="20.42578125" style="4" customWidth="1"/>
    <col min="10781" max="11020" width="11.42578125" style="4"/>
    <col min="11021" max="11021" width="14.42578125" style="4" customWidth="1"/>
    <col min="11022" max="11022" width="22.140625" style="4" customWidth="1"/>
    <col min="11023" max="11023" width="16.85546875" style="4" customWidth="1"/>
    <col min="11024" max="11024" width="22.7109375" style="4" customWidth="1"/>
    <col min="11025" max="11025" width="20.28515625" style="4" customWidth="1"/>
    <col min="11026" max="11026" width="22.42578125" style="4" customWidth="1"/>
    <col min="11027" max="11027" width="25.42578125" style="4" customWidth="1"/>
    <col min="11028" max="11028" width="10" style="4" customWidth="1"/>
    <col min="11029" max="11029" width="15.28515625" style="4" customWidth="1"/>
    <col min="11030" max="11034" width="0" style="4" hidden="1" customWidth="1"/>
    <col min="11035" max="11035" width="13.85546875" style="4" customWidth="1"/>
    <col min="11036" max="11036" width="20.42578125" style="4" customWidth="1"/>
    <col min="11037" max="11276" width="11.42578125" style="4"/>
    <col min="11277" max="11277" width="14.42578125" style="4" customWidth="1"/>
    <col min="11278" max="11278" width="22.140625" style="4" customWidth="1"/>
    <col min="11279" max="11279" width="16.85546875" style="4" customWidth="1"/>
    <col min="11280" max="11280" width="22.7109375" style="4" customWidth="1"/>
    <col min="11281" max="11281" width="20.28515625" style="4" customWidth="1"/>
    <col min="11282" max="11282" width="22.42578125" style="4" customWidth="1"/>
    <col min="11283" max="11283" width="25.42578125" style="4" customWidth="1"/>
    <col min="11284" max="11284" width="10" style="4" customWidth="1"/>
    <col min="11285" max="11285" width="15.28515625" style="4" customWidth="1"/>
    <col min="11286" max="11290" width="0" style="4" hidden="1" customWidth="1"/>
    <col min="11291" max="11291" width="13.85546875" style="4" customWidth="1"/>
    <col min="11292" max="11292" width="20.42578125" style="4" customWidth="1"/>
    <col min="11293" max="11532" width="11.42578125" style="4"/>
    <col min="11533" max="11533" width="14.42578125" style="4" customWidth="1"/>
    <col min="11534" max="11534" width="22.140625" style="4" customWidth="1"/>
    <col min="11535" max="11535" width="16.85546875" style="4" customWidth="1"/>
    <col min="11536" max="11536" width="22.7109375" style="4" customWidth="1"/>
    <col min="11537" max="11537" width="20.28515625" style="4" customWidth="1"/>
    <col min="11538" max="11538" width="22.42578125" style="4" customWidth="1"/>
    <col min="11539" max="11539" width="25.42578125" style="4" customWidth="1"/>
    <col min="11540" max="11540" width="10" style="4" customWidth="1"/>
    <col min="11541" max="11541" width="15.28515625" style="4" customWidth="1"/>
    <col min="11542" max="11546" width="0" style="4" hidden="1" customWidth="1"/>
    <col min="11547" max="11547" width="13.85546875" style="4" customWidth="1"/>
    <col min="11548" max="11548" width="20.42578125" style="4" customWidth="1"/>
    <col min="11549" max="11788" width="11.42578125" style="4"/>
    <col min="11789" max="11789" width="14.42578125" style="4" customWidth="1"/>
    <col min="11790" max="11790" width="22.140625" style="4" customWidth="1"/>
    <col min="11791" max="11791" width="16.85546875" style="4" customWidth="1"/>
    <col min="11792" max="11792" width="22.7109375" style="4" customWidth="1"/>
    <col min="11793" max="11793" width="20.28515625" style="4" customWidth="1"/>
    <col min="11794" max="11794" width="22.42578125" style="4" customWidth="1"/>
    <col min="11795" max="11795" width="25.42578125" style="4" customWidth="1"/>
    <col min="11796" max="11796" width="10" style="4" customWidth="1"/>
    <col min="11797" max="11797" width="15.28515625" style="4" customWidth="1"/>
    <col min="11798" max="11802" width="0" style="4" hidden="1" customWidth="1"/>
    <col min="11803" max="11803" width="13.85546875" style="4" customWidth="1"/>
    <col min="11804" max="11804" width="20.42578125" style="4" customWidth="1"/>
    <col min="11805" max="12044" width="11.42578125" style="4"/>
    <col min="12045" max="12045" width="14.42578125" style="4" customWidth="1"/>
    <col min="12046" max="12046" width="22.140625" style="4" customWidth="1"/>
    <col min="12047" max="12047" width="16.85546875" style="4" customWidth="1"/>
    <col min="12048" max="12048" width="22.7109375" style="4" customWidth="1"/>
    <col min="12049" max="12049" width="20.28515625" style="4" customWidth="1"/>
    <col min="12050" max="12050" width="22.42578125" style="4" customWidth="1"/>
    <col min="12051" max="12051" width="25.42578125" style="4" customWidth="1"/>
    <col min="12052" max="12052" width="10" style="4" customWidth="1"/>
    <col min="12053" max="12053" width="15.28515625" style="4" customWidth="1"/>
    <col min="12054" max="12058" width="0" style="4" hidden="1" customWidth="1"/>
    <col min="12059" max="12059" width="13.85546875" style="4" customWidth="1"/>
    <col min="12060" max="12060" width="20.42578125" style="4" customWidth="1"/>
    <col min="12061" max="12300" width="11.42578125" style="4"/>
    <col min="12301" max="12301" width="14.42578125" style="4" customWidth="1"/>
    <col min="12302" max="12302" width="22.140625" style="4" customWidth="1"/>
    <col min="12303" max="12303" width="16.85546875" style="4" customWidth="1"/>
    <col min="12304" max="12304" width="22.7109375" style="4" customWidth="1"/>
    <col min="12305" max="12305" width="20.28515625" style="4" customWidth="1"/>
    <col min="12306" max="12306" width="22.42578125" style="4" customWidth="1"/>
    <col min="12307" max="12307" width="25.42578125" style="4" customWidth="1"/>
    <col min="12308" max="12308" width="10" style="4" customWidth="1"/>
    <col min="12309" max="12309" width="15.28515625" style="4" customWidth="1"/>
    <col min="12310" max="12314" width="0" style="4" hidden="1" customWidth="1"/>
    <col min="12315" max="12315" width="13.85546875" style="4" customWidth="1"/>
    <col min="12316" max="12316" width="20.42578125" style="4" customWidth="1"/>
    <col min="12317" max="12556" width="11.42578125" style="4"/>
    <col min="12557" max="12557" width="14.42578125" style="4" customWidth="1"/>
    <col min="12558" max="12558" width="22.140625" style="4" customWidth="1"/>
    <col min="12559" max="12559" width="16.85546875" style="4" customWidth="1"/>
    <col min="12560" max="12560" width="22.7109375" style="4" customWidth="1"/>
    <col min="12561" max="12561" width="20.28515625" style="4" customWidth="1"/>
    <col min="12562" max="12562" width="22.42578125" style="4" customWidth="1"/>
    <col min="12563" max="12563" width="25.42578125" style="4" customWidth="1"/>
    <col min="12564" max="12564" width="10" style="4" customWidth="1"/>
    <col min="12565" max="12565" width="15.28515625" style="4" customWidth="1"/>
    <col min="12566" max="12570" width="0" style="4" hidden="1" customWidth="1"/>
    <col min="12571" max="12571" width="13.85546875" style="4" customWidth="1"/>
    <col min="12572" max="12572" width="20.42578125" style="4" customWidth="1"/>
    <col min="12573" max="12812" width="11.42578125" style="4"/>
    <col min="12813" max="12813" width="14.42578125" style="4" customWidth="1"/>
    <col min="12814" max="12814" width="22.140625" style="4" customWidth="1"/>
    <col min="12815" max="12815" width="16.85546875" style="4" customWidth="1"/>
    <col min="12816" max="12816" width="22.7109375" style="4" customWidth="1"/>
    <col min="12817" max="12817" width="20.28515625" style="4" customWidth="1"/>
    <col min="12818" max="12818" width="22.42578125" style="4" customWidth="1"/>
    <col min="12819" max="12819" width="25.42578125" style="4" customWidth="1"/>
    <col min="12820" max="12820" width="10" style="4" customWidth="1"/>
    <col min="12821" max="12821" width="15.28515625" style="4" customWidth="1"/>
    <col min="12822" max="12826" width="0" style="4" hidden="1" customWidth="1"/>
    <col min="12827" max="12827" width="13.85546875" style="4" customWidth="1"/>
    <col min="12828" max="12828" width="20.42578125" style="4" customWidth="1"/>
    <col min="12829" max="13068" width="11.42578125" style="4"/>
    <col min="13069" max="13069" width="14.42578125" style="4" customWidth="1"/>
    <col min="13070" max="13070" width="22.140625" style="4" customWidth="1"/>
    <col min="13071" max="13071" width="16.85546875" style="4" customWidth="1"/>
    <col min="13072" max="13072" width="22.7109375" style="4" customWidth="1"/>
    <col min="13073" max="13073" width="20.28515625" style="4" customWidth="1"/>
    <col min="13074" max="13074" width="22.42578125" style="4" customWidth="1"/>
    <col min="13075" max="13075" width="25.42578125" style="4" customWidth="1"/>
    <col min="13076" max="13076" width="10" style="4" customWidth="1"/>
    <col min="13077" max="13077" width="15.28515625" style="4" customWidth="1"/>
    <col min="13078" max="13082" width="0" style="4" hidden="1" customWidth="1"/>
    <col min="13083" max="13083" width="13.85546875" style="4" customWidth="1"/>
    <col min="13084" max="13084" width="20.42578125" style="4" customWidth="1"/>
    <col min="13085" max="13324" width="11.42578125" style="4"/>
    <col min="13325" max="13325" width="14.42578125" style="4" customWidth="1"/>
    <col min="13326" max="13326" width="22.140625" style="4" customWidth="1"/>
    <col min="13327" max="13327" width="16.85546875" style="4" customWidth="1"/>
    <col min="13328" max="13328" width="22.7109375" style="4" customWidth="1"/>
    <col min="13329" max="13329" width="20.28515625" style="4" customWidth="1"/>
    <col min="13330" max="13330" width="22.42578125" style="4" customWidth="1"/>
    <col min="13331" max="13331" width="25.42578125" style="4" customWidth="1"/>
    <col min="13332" max="13332" width="10" style="4" customWidth="1"/>
    <col min="13333" max="13333" width="15.28515625" style="4" customWidth="1"/>
    <col min="13334" max="13338" width="0" style="4" hidden="1" customWidth="1"/>
    <col min="13339" max="13339" width="13.85546875" style="4" customWidth="1"/>
    <col min="13340" max="13340" width="20.42578125" style="4" customWidth="1"/>
    <col min="13341" max="13580" width="11.42578125" style="4"/>
    <col min="13581" max="13581" width="14.42578125" style="4" customWidth="1"/>
    <col min="13582" max="13582" width="22.140625" style="4" customWidth="1"/>
    <col min="13583" max="13583" width="16.85546875" style="4" customWidth="1"/>
    <col min="13584" max="13584" width="22.7109375" style="4" customWidth="1"/>
    <col min="13585" max="13585" width="20.28515625" style="4" customWidth="1"/>
    <col min="13586" max="13586" width="22.42578125" style="4" customWidth="1"/>
    <col min="13587" max="13587" width="25.42578125" style="4" customWidth="1"/>
    <col min="13588" max="13588" width="10" style="4" customWidth="1"/>
    <col min="13589" max="13589" width="15.28515625" style="4" customWidth="1"/>
    <col min="13590" max="13594" width="0" style="4" hidden="1" customWidth="1"/>
    <col min="13595" max="13595" width="13.85546875" style="4" customWidth="1"/>
    <col min="13596" max="13596" width="20.42578125" style="4" customWidth="1"/>
    <col min="13597" max="13836" width="11.42578125" style="4"/>
    <col min="13837" max="13837" width="14.42578125" style="4" customWidth="1"/>
    <col min="13838" max="13838" width="22.140625" style="4" customWidth="1"/>
    <col min="13839" max="13839" width="16.85546875" style="4" customWidth="1"/>
    <col min="13840" max="13840" width="22.7109375" style="4" customWidth="1"/>
    <col min="13841" max="13841" width="20.28515625" style="4" customWidth="1"/>
    <col min="13842" max="13842" width="22.42578125" style="4" customWidth="1"/>
    <col min="13843" max="13843" width="25.42578125" style="4" customWidth="1"/>
    <col min="13844" max="13844" width="10" style="4" customWidth="1"/>
    <col min="13845" max="13845" width="15.28515625" style="4" customWidth="1"/>
    <col min="13846" max="13850" width="0" style="4" hidden="1" customWidth="1"/>
    <col min="13851" max="13851" width="13.85546875" style="4" customWidth="1"/>
    <col min="13852" max="13852" width="20.42578125" style="4" customWidth="1"/>
    <col min="13853" max="14092" width="11.42578125" style="4"/>
    <col min="14093" max="14093" width="14.42578125" style="4" customWidth="1"/>
    <col min="14094" max="14094" width="22.140625" style="4" customWidth="1"/>
    <col min="14095" max="14095" width="16.85546875" style="4" customWidth="1"/>
    <col min="14096" max="14096" width="22.7109375" style="4" customWidth="1"/>
    <col min="14097" max="14097" width="20.28515625" style="4" customWidth="1"/>
    <col min="14098" max="14098" width="22.42578125" style="4" customWidth="1"/>
    <col min="14099" max="14099" width="25.42578125" style="4" customWidth="1"/>
    <col min="14100" max="14100" width="10" style="4" customWidth="1"/>
    <col min="14101" max="14101" width="15.28515625" style="4" customWidth="1"/>
    <col min="14102" max="14106" width="0" style="4" hidden="1" customWidth="1"/>
    <col min="14107" max="14107" width="13.85546875" style="4" customWidth="1"/>
    <col min="14108" max="14108" width="20.42578125" style="4" customWidth="1"/>
    <col min="14109" max="14348" width="11.42578125" style="4"/>
    <col min="14349" max="14349" width="14.42578125" style="4" customWidth="1"/>
    <col min="14350" max="14350" width="22.140625" style="4" customWidth="1"/>
    <col min="14351" max="14351" width="16.85546875" style="4" customWidth="1"/>
    <col min="14352" max="14352" width="22.7109375" style="4" customWidth="1"/>
    <col min="14353" max="14353" width="20.28515625" style="4" customWidth="1"/>
    <col min="14354" max="14354" width="22.42578125" style="4" customWidth="1"/>
    <col min="14355" max="14355" width="25.42578125" style="4" customWidth="1"/>
    <col min="14356" max="14356" width="10" style="4" customWidth="1"/>
    <col min="14357" max="14357" width="15.28515625" style="4" customWidth="1"/>
    <col min="14358" max="14362" width="0" style="4" hidden="1" customWidth="1"/>
    <col min="14363" max="14363" width="13.85546875" style="4" customWidth="1"/>
    <col min="14364" max="14364" width="20.42578125" style="4" customWidth="1"/>
    <col min="14365" max="14604" width="11.42578125" style="4"/>
    <col min="14605" max="14605" width="14.42578125" style="4" customWidth="1"/>
    <col min="14606" max="14606" width="22.140625" style="4" customWidth="1"/>
    <col min="14607" max="14607" width="16.85546875" style="4" customWidth="1"/>
    <col min="14608" max="14608" width="22.7109375" style="4" customWidth="1"/>
    <col min="14609" max="14609" width="20.28515625" style="4" customWidth="1"/>
    <col min="14610" max="14610" width="22.42578125" style="4" customWidth="1"/>
    <col min="14611" max="14611" width="25.42578125" style="4" customWidth="1"/>
    <col min="14612" max="14612" width="10" style="4" customWidth="1"/>
    <col min="14613" max="14613" width="15.28515625" style="4" customWidth="1"/>
    <col min="14614" max="14618" width="0" style="4" hidden="1" customWidth="1"/>
    <col min="14619" max="14619" width="13.85546875" style="4" customWidth="1"/>
    <col min="14620" max="14620" width="20.42578125" style="4" customWidth="1"/>
    <col min="14621" max="14860" width="11.42578125" style="4"/>
    <col min="14861" max="14861" width="14.42578125" style="4" customWidth="1"/>
    <col min="14862" max="14862" width="22.140625" style="4" customWidth="1"/>
    <col min="14863" max="14863" width="16.85546875" style="4" customWidth="1"/>
    <col min="14864" max="14864" width="22.7109375" style="4" customWidth="1"/>
    <col min="14865" max="14865" width="20.28515625" style="4" customWidth="1"/>
    <col min="14866" max="14866" width="22.42578125" style="4" customWidth="1"/>
    <col min="14867" max="14867" width="25.42578125" style="4" customWidth="1"/>
    <col min="14868" max="14868" width="10" style="4" customWidth="1"/>
    <col min="14869" max="14869" width="15.28515625" style="4" customWidth="1"/>
    <col min="14870" max="14874" width="0" style="4" hidden="1" customWidth="1"/>
    <col min="14875" max="14875" width="13.85546875" style="4" customWidth="1"/>
    <col min="14876" max="14876" width="20.42578125" style="4" customWidth="1"/>
    <col min="14877" max="15116" width="11.42578125" style="4"/>
    <col min="15117" max="15117" width="14.42578125" style="4" customWidth="1"/>
    <col min="15118" max="15118" width="22.140625" style="4" customWidth="1"/>
    <col min="15119" max="15119" width="16.85546875" style="4" customWidth="1"/>
    <col min="15120" max="15120" width="22.7109375" style="4" customWidth="1"/>
    <col min="15121" max="15121" width="20.28515625" style="4" customWidth="1"/>
    <col min="15122" max="15122" width="22.42578125" style="4" customWidth="1"/>
    <col min="15123" max="15123" width="25.42578125" style="4" customWidth="1"/>
    <col min="15124" max="15124" width="10" style="4" customWidth="1"/>
    <col min="15125" max="15125" width="15.28515625" style="4" customWidth="1"/>
    <col min="15126" max="15130" width="0" style="4" hidden="1" customWidth="1"/>
    <col min="15131" max="15131" width="13.85546875" style="4" customWidth="1"/>
    <col min="15132" max="15132" width="20.42578125" style="4" customWidth="1"/>
    <col min="15133" max="16384" width="11.42578125" style="4"/>
  </cols>
  <sheetData>
    <row r="1" spans="1:13" s="1" customFormat="1" ht="21.75" customHeight="1">
      <c r="A1" s="426"/>
      <c r="B1" s="427"/>
      <c r="C1" s="430" t="s">
        <v>598</v>
      </c>
      <c r="D1" s="431"/>
      <c r="E1" s="431"/>
      <c r="F1" s="431"/>
      <c r="G1" s="431"/>
      <c r="H1" s="431"/>
      <c r="I1" s="431"/>
      <c r="J1" s="431"/>
      <c r="K1" s="431"/>
      <c r="L1" s="432"/>
      <c r="M1" s="253" t="s">
        <v>0</v>
      </c>
    </row>
    <row r="2" spans="1:13" s="1" customFormat="1" ht="21.75" customHeight="1">
      <c r="A2" s="426"/>
      <c r="B2" s="428"/>
      <c r="C2" s="430"/>
      <c r="D2" s="431"/>
      <c r="E2" s="431"/>
      <c r="F2" s="431"/>
      <c r="G2" s="431"/>
      <c r="H2" s="431"/>
      <c r="I2" s="431"/>
      <c r="J2" s="431"/>
      <c r="K2" s="431"/>
      <c r="L2" s="432"/>
      <c r="M2" s="254" t="s">
        <v>254</v>
      </c>
    </row>
    <row r="3" spans="1:13" s="1" customFormat="1" ht="21.75" customHeight="1">
      <c r="A3" s="426"/>
      <c r="B3" s="428"/>
      <c r="C3" s="430"/>
      <c r="D3" s="431"/>
      <c r="E3" s="431"/>
      <c r="F3" s="431"/>
      <c r="G3" s="431"/>
      <c r="H3" s="431"/>
      <c r="I3" s="431"/>
      <c r="J3" s="431"/>
      <c r="K3" s="431"/>
      <c r="L3" s="432"/>
      <c r="M3" s="255" t="s">
        <v>255</v>
      </c>
    </row>
    <row r="4" spans="1:13" s="1" customFormat="1" ht="21.75" customHeight="1" thickBot="1">
      <c r="A4" s="426"/>
      <c r="B4" s="429"/>
      <c r="C4" s="430"/>
      <c r="D4" s="431"/>
      <c r="E4" s="431"/>
      <c r="F4" s="431"/>
      <c r="G4" s="431"/>
      <c r="H4" s="431"/>
      <c r="I4" s="431"/>
      <c r="J4" s="431"/>
      <c r="K4" s="431"/>
      <c r="L4" s="432"/>
      <c r="M4" s="256" t="s">
        <v>1</v>
      </c>
    </row>
    <row r="5" spans="1:13" s="1" customFormat="1" ht="28.5" customHeight="1">
      <c r="A5" s="426"/>
      <c r="B5" s="409"/>
      <c r="C5" s="409"/>
      <c r="D5" s="409"/>
      <c r="E5" s="409"/>
      <c r="F5" s="409"/>
      <c r="G5" s="409"/>
      <c r="H5" s="409"/>
      <c r="I5" s="409"/>
    </row>
    <row r="6" spans="1:13" s="2" customFormat="1" ht="28.5" customHeight="1">
      <c r="A6" s="426"/>
      <c r="B6" s="433" t="s">
        <v>2</v>
      </c>
      <c r="C6" s="433"/>
      <c r="D6" s="433"/>
      <c r="E6" s="433"/>
      <c r="F6" s="433"/>
      <c r="G6" s="433"/>
      <c r="H6" s="433"/>
      <c r="I6" s="433"/>
    </row>
    <row r="7" spans="1:13" s="2" customFormat="1" ht="28.5" customHeight="1">
      <c r="A7" s="426"/>
      <c r="B7" s="433" t="s">
        <v>8</v>
      </c>
      <c r="C7" s="433"/>
      <c r="D7" s="433"/>
      <c r="E7" s="433"/>
      <c r="F7" s="433"/>
      <c r="G7" s="312"/>
      <c r="H7" s="312"/>
      <c r="I7" s="312"/>
    </row>
    <row r="8" spans="1:13" s="2" customFormat="1" ht="28.5" customHeight="1">
      <c r="A8" s="426"/>
      <c r="B8" s="433" t="s">
        <v>3</v>
      </c>
      <c r="C8" s="433"/>
      <c r="D8" s="433"/>
      <c r="E8" s="433"/>
      <c r="F8" s="433"/>
      <c r="G8" s="433"/>
      <c r="H8" s="312"/>
      <c r="I8" s="312"/>
    </row>
    <row r="9" spans="1:13" s="1" customFormat="1" ht="28.5" customHeight="1" thickBot="1">
      <c r="A9" s="426"/>
      <c r="B9" s="433" t="s">
        <v>394</v>
      </c>
      <c r="C9" s="433"/>
      <c r="D9" s="433"/>
      <c r="E9" s="433"/>
      <c r="F9" s="433"/>
      <c r="G9" s="433"/>
      <c r="H9" s="433"/>
      <c r="I9" s="433"/>
    </row>
    <row r="10" spans="1:13" s="1" customFormat="1" ht="28.5" customHeight="1" thickBot="1">
      <c r="A10" s="426"/>
      <c r="B10" s="434" t="s">
        <v>62</v>
      </c>
      <c r="C10" s="436" t="s">
        <v>4</v>
      </c>
      <c r="D10" s="436" t="s">
        <v>256</v>
      </c>
      <c r="E10" s="436" t="s">
        <v>5</v>
      </c>
      <c r="F10" s="436" t="s">
        <v>14</v>
      </c>
      <c r="G10" s="436" t="s">
        <v>6</v>
      </c>
      <c r="H10" s="439" t="s">
        <v>447</v>
      </c>
      <c r="I10" s="440"/>
      <c r="J10" s="442" t="s">
        <v>12</v>
      </c>
      <c r="K10" s="410" t="s">
        <v>13</v>
      </c>
      <c r="L10" s="410" t="s">
        <v>448</v>
      </c>
      <c r="M10" s="413" t="s">
        <v>11</v>
      </c>
    </row>
    <row r="11" spans="1:13" ht="64.5" customHeight="1" thickBot="1">
      <c r="B11" s="435"/>
      <c r="C11" s="437"/>
      <c r="D11" s="437"/>
      <c r="E11" s="438"/>
      <c r="F11" s="438"/>
      <c r="G11" s="438"/>
      <c r="H11" s="311" t="s">
        <v>449</v>
      </c>
      <c r="I11" s="311" t="s">
        <v>450</v>
      </c>
      <c r="J11" s="443"/>
      <c r="K11" s="411"/>
      <c r="L11" s="412"/>
      <c r="M11" s="414"/>
    </row>
    <row r="12" spans="1:13" ht="87.75" customHeight="1">
      <c r="B12" s="415" t="s">
        <v>69</v>
      </c>
      <c r="C12" s="418" t="s">
        <v>105</v>
      </c>
      <c r="D12" s="421" t="s">
        <v>94</v>
      </c>
      <c r="E12" s="28" t="s">
        <v>97</v>
      </c>
      <c r="F12" s="27" t="s">
        <v>645</v>
      </c>
      <c r="G12" s="56">
        <v>1</v>
      </c>
      <c r="H12" s="108" t="s">
        <v>456</v>
      </c>
      <c r="I12" s="112" t="s">
        <v>456</v>
      </c>
      <c r="J12" s="24">
        <v>43678</v>
      </c>
      <c r="K12" s="24" t="s">
        <v>597</v>
      </c>
      <c r="L12" s="24"/>
      <c r="M12" s="21" t="s">
        <v>402</v>
      </c>
    </row>
    <row r="13" spans="1:13" ht="90" customHeight="1">
      <c r="B13" s="416"/>
      <c r="C13" s="419"/>
      <c r="D13" s="422"/>
      <c r="E13" s="29" t="s">
        <v>96</v>
      </c>
      <c r="F13" s="22" t="s">
        <v>98</v>
      </c>
      <c r="G13" s="56">
        <v>1</v>
      </c>
      <c r="H13" s="108" t="s">
        <v>456</v>
      </c>
      <c r="I13" s="112">
        <f>1/1</f>
        <v>1</v>
      </c>
      <c r="J13" s="24">
        <v>43647</v>
      </c>
      <c r="K13" s="24">
        <v>43738</v>
      </c>
      <c r="L13" s="24"/>
      <c r="M13" s="21" t="s">
        <v>402</v>
      </c>
    </row>
    <row r="14" spans="1:13" ht="99" customHeight="1">
      <c r="B14" s="416"/>
      <c r="C14" s="419"/>
      <c r="D14" s="422"/>
      <c r="E14" s="30" t="s">
        <v>38</v>
      </c>
      <c r="F14" s="22" t="s">
        <v>99</v>
      </c>
      <c r="G14" s="56">
        <v>1</v>
      </c>
      <c r="H14" s="108" t="s">
        <v>456</v>
      </c>
      <c r="I14" s="112" t="s">
        <v>456</v>
      </c>
      <c r="J14" s="24">
        <v>43647</v>
      </c>
      <c r="K14" s="24">
        <v>43738</v>
      </c>
      <c r="L14" s="24"/>
      <c r="M14" s="21" t="s">
        <v>402</v>
      </c>
    </row>
    <row r="15" spans="1:13" ht="63" customHeight="1">
      <c r="B15" s="416"/>
      <c r="C15" s="419"/>
      <c r="D15" s="422"/>
      <c r="E15" s="28" t="s">
        <v>404</v>
      </c>
      <c r="F15" s="27" t="s">
        <v>403</v>
      </c>
      <c r="G15" s="56">
        <v>1</v>
      </c>
      <c r="H15" s="269" t="s">
        <v>456</v>
      </c>
      <c r="I15" s="112">
        <f>1/1</f>
        <v>1</v>
      </c>
      <c r="J15" s="24">
        <v>43647</v>
      </c>
      <c r="K15" s="24">
        <v>43708</v>
      </c>
      <c r="L15" s="24"/>
      <c r="M15" s="21" t="s">
        <v>405</v>
      </c>
    </row>
    <row r="16" spans="1:13" ht="53.25" customHeight="1">
      <c r="B16" s="416"/>
      <c r="C16" s="419"/>
      <c r="D16" s="422"/>
      <c r="E16" s="28" t="s">
        <v>49</v>
      </c>
      <c r="F16" s="21" t="s">
        <v>100</v>
      </c>
      <c r="G16" s="41">
        <v>2</v>
      </c>
      <c r="H16" s="108" t="s">
        <v>456</v>
      </c>
      <c r="I16" s="112" t="s">
        <v>456</v>
      </c>
      <c r="J16" s="24">
        <v>43496</v>
      </c>
      <c r="K16" s="24">
        <v>43861</v>
      </c>
      <c r="L16" s="24"/>
      <c r="M16" s="21" t="s">
        <v>406</v>
      </c>
    </row>
    <row r="17" spans="2:13" ht="53.25" customHeight="1">
      <c r="B17" s="416"/>
      <c r="C17" s="419"/>
      <c r="D17" s="422"/>
      <c r="E17" s="34" t="s">
        <v>407</v>
      </c>
      <c r="F17" s="27" t="s">
        <v>408</v>
      </c>
      <c r="G17" s="173">
        <v>4</v>
      </c>
      <c r="H17" s="112">
        <f>1/4</f>
        <v>0.25</v>
      </c>
      <c r="I17" s="112">
        <f>2/4</f>
        <v>0.5</v>
      </c>
      <c r="J17" s="24">
        <v>43556</v>
      </c>
      <c r="K17" s="24">
        <v>43861</v>
      </c>
      <c r="L17" s="24"/>
      <c r="M17" s="21" t="s">
        <v>409</v>
      </c>
    </row>
    <row r="18" spans="2:13" ht="60.75" customHeight="1">
      <c r="B18" s="416"/>
      <c r="C18" s="419"/>
      <c r="D18" s="422"/>
      <c r="E18" s="28" t="s">
        <v>39</v>
      </c>
      <c r="F18" s="27" t="s">
        <v>101</v>
      </c>
      <c r="G18" s="173">
        <v>1</v>
      </c>
      <c r="H18" s="217">
        <f>1/1</f>
        <v>1</v>
      </c>
      <c r="I18" s="217">
        <f>1/1</f>
        <v>1</v>
      </c>
      <c r="J18" s="24">
        <v>43480</v>
      </c>
      <c r="K18" s="24">
        <v>43555</v>
      </c>
      <c r="L18" s="24"/>
      <c r="M18" s="21" t="s">
        <v>410</v>
      </c>
    </row>
    <row r="19" spans="2:13" ht="51" customHeight="1">
      <c r="B19" s="416"/>
      <c r="C19" s="419"/>
      <c r="D19" s="422"/>
      <c r="E19" s="239" t="s">
        <v>48</v>
      </c>
      <c r="F19" s="171" t="s">
        <v>195</v>
      </c>
      <c r="G19" s="56">
        <v>4</v>
      </c>
      <c r="H19" s="112">
        <f>1/4</f>
        <v>0.25</v>
      </c>
      <c r="I19" s="112">
        <f>2/4</f>
        <v>0.5</v>
      </c>
      <c r="J19" s="236">
        <v>43556</v>
      </c>
      <c r="K19" s="237">
        <v>43496</v>
      </c>
      <c r="L19" s="237"/>
      <c r="M19" s="315" t="s">
        <v>190</v>
      </c>
    </row>
    <row r="20" spans="2:13" ht="51" customHeight="1">
      <c r="B20" s="416"/>
      <c r="C20" s="419"/>
      <c r="D20" s="422"/>
      <c r="E20" s="313" t="s">
        <v>55</v>
      </c>
      <c r="F20" s="171" t="s">
        <v>83</v>
      </c>
      <c r="G20" s="56">
        <v>2</v>
      </c>
      <c r="H20" s="108" t="s">
        <v>456</v>
      </c>
      <c r="I20" s="112">
        <f>1/2</f>
        <v>0.5</v>
      </c>
      <c r="J20" s="25">
        <v>43647</v>
      </c>
      <c r="K20" s="25">
        <v>43677</v>
      </c>
      <c r="L20" s="25"/>
      <c r="M20" s="21" t="s">
        <v>77</v>
      </c>
    </row>
    <row r="21" spans="2:13" ht="51" customHeight="1">
      <c r="B21" s="416"/>
      <c r="C21" s="419"/>
      <c r="D21" s="423"/>
      <c r="E21" s="313" t="s">
        <v>73</v>
      </c>
      <c r="F21" s="171" t="s">
        <v>82</v>
      </c>
      <c r="G21" s="56">
        <v>2</v>
      </c>
      <c r="H21" s="108" t="s">
        <v>456</v>
      </c>
      <c r="I21" s="112">
        <f>1/2</f>
        <v>0.5</v>
      </c>
      <c r="J21" s="25">
        <v>43647</v>
      </c>
      <c r="K21" s="25">
        <v>43677</v>
      </c>
      <c r="L21" s="25"/>
      <c r="M21" s="21" t="s">
        <v>77</v>
      </c>
    </row>
    <row r="22" spans="2:13" ht="66" customHeight="1">
      <c r="B22" s="416"/>
      <c r="C22" s="419"/>
      <c r="D22" s="314" t="s">
        <v>44</v>
      </c>
      <c r="E22" s="66" t="s">
        <v>43</v>
      </c>
      <c r="F22" s="22" t="s">
        <v>102</v>
      </c>
      <c r="G22" s="173">
        <v>3</v>
      </c>
      <c r="H22" s="112" t="s">
        <v>456</v>
      </c>
      <c r="I22" s="112">
        <f>1/3</f>
        <v>0.33333333333333331</v>
      </c>
      <c r="J22" s="24">
        <v>43586</v>
      </c>
      <c r="K22" s="24">
        <v>43861</v>
      </c>
      <c r="L22" s="24"/>
      <c r="M22" s="21" t="s">
        <v>410</v>
      </c>
    </row>
    <row r="23" spans="2:13" ht="143.25" customHeight="1">
      <c r="B23" s="416"/>
      <c r="C23" s="419"/>
      <c r="D23" s="424" t="s">
        <v>95</v>
      </c>
      <c r="E23" s="67" t="s">
        <v>45</v>
      </c>
      <c r="F23" s="27" t="s">
        <v>103</v>
      </c>
      <c r="G23" s="59">
        <v>1</v>
      </c>
      <c r="H23" s="112">
        <f>1/1</f>
        <v>1</v>
      </c>
      <c r="I23" s="112">
        <f>1/1</f>
        <v>1</v>
      </c>
      <c r="J23" s="24">
        <v>43511</v>
      </c>
      <c r="K23" s="24">
        <v>43554</v>
      </c>
      <c r="L23" s="24"/>
      <c r="M23" s="21" t="s">
        <v>410</v>
      </c>
    </row>
    <row r="24" spans="2:13" ht="96" customHeight="1">
      <c r="B24" s="417"/>
      <c r="C24" s="420"/>
      <c r="D24" s="425"/>
      <c r="E24" s="68" t="s">
        <v>46</v>
      </c>
      <c r="F24" s="27" t="s">
        <v>104</v>
      </c>
      <c r="G24" s="252">
        <v>1</v>
      </c>
      <c r="H24" s="108" t="s">
        <v>456</v>
      </c>
      <c r="I24" s="108" t="s">
        <v>456</v>
      </c>
      <c r="J24" s="25">
        <v>43647</v>
      </c>
      <c r="K24" s="25">
        <v>43677</v>
      </c>
      <c r="L24" s="24"/>
      <c r="M24" s="21" t="s">
        <v>411</v>
      </c>
    </row>
    <row r="25" spans="2:13" ht="51" customHeight="1">
      <c r="B25" s="404" t="s">
        <v>115</v>
      </c>
      <c r="C25" s="405"/>
      <c r="D25" s="406" t="s">
        <v>121</v>
      </c>
      <c r="E25" s="247" t="s">
        <v>117</v>
      </c>
      <c r="F25" s="13" t="s">
        <v>119</v>
      </c>
      <c r="G25" s="249">
        <v>2</v>
      </c>
      <c r="H25" s="108" t="s">
        <v>456</v>
      </c>
      <c r="I25" s="40">
        <f>1/2</f>
        <v>0.5</v>
      </c>
      <c r="J25" s="24">
        <v>43617</v>
      </c>
      <c r="K25" s="24" t="s">
        <v>416</v>
      </c>
      <c r="L25" s="24" t="s">
        <v>622</v>
      </c>
      <c r="M25" s="21" t="s">
        <v>412</v>
      </c>
    </row>
    <row r="26" spans="2:13" ht="88.5" customHeight="1">
      <c r="B26" s="404"/>
      <c r="C26" s="405"/>
      <c r="D26" s="406"/>
      <c r="E26" s="247" t="s">
        <v>118</v>
      </c>
      <c r="F26" s="13" t="s">
        <v>120</v>
      </c>
      <c r="G26" s="33">
        <v>1</v>
      </c>
      <c r="H26" s="370" t="s">
        <v>456</v>
      </c>
      <c r="I26" s="40">
        <f>(1/1)</f>
        <v>1</v>
      </c>
      <c r="J26" s="24">
        <v>43617</v>
      </c>
      <c r="K26" s="24" t="s">
        <v>416</v>
      </c>
      <c r="L26" s="24"/>
      <c r="M26" s="21" t="s">
        <v>413</v>
      </c>
    </row>
    <row r="27" spans="2:13" ht="54" customHeight="1" thickBot="1">
      <c r="B27"/>
      <c r="C27"/>
      <c r="D27" s="407" t="s">
        <v>371</v>
      </c>
      <c r="E27" s="60" t="s">
        <v>414</v>
      </c>
      <c r="F27" s="171" t="s">
        <v>373</v>
      </c>
      <c r="G27" s="173">
        <v>8</v>
      </c>
      <c r="H27" s="108" t="s">
        <v>456</v>
      </c>
      <c r="I27" s="112" t="s">
        <v>456</v>
      </c>
      <c r="J27" s="234">
        <v>43692</v>
      </c>
      <c r="K27" s="235">
        <v>43830</v>
      </c>
      <c r="L27" s="235"/>
      <c r="M27" s="315" t="s">
        <v>415</v>
      </c>
    </row>
    <row r="28" spans="2:13" ht="57.75" customHeight="1">
      <c r="B28"/>
      <c r="C28"/>
      <c r="D28" s="408"/>
      <c r="E28" s="61" t="s">
        <v>372</v>
      </c>
      <c r="F28" s="171" t="s">
        <v>374</v>
      </c>
      <c r="G28" s="173">
        <v>1</v>
      </c>
      <c r="H28" s="112" t="s">
        <v>456</v>
      </c>
      <c r="I28" s="112">
        <f>1/1</f>
        <v>1</v>
      </c>
      <c r="J28" s="234">
        <v>43647</v>
      </c>
      <c r="K28" s="235">
        <v>43830</v>
      </c>
      <c r="L28" s="235"/>
      <c r="M28" s="315" t="s">
        <v>417</v>
      </c>
    </row>
    <row r="29" spans="2:13" ht="45" customHeight="1">
      <c r="H29" s="82">
        <f>AVERAGE(H17:H28)</f>
        <v>0.625</v>
      </c>
      <c r="I29" s="82">
        <f>AVERAGE(I13:I28)</f>
        <v>0.73611111111111105</v>
      </c>
      <c r="L29" s="409" t="s">
        <v>7</v>
      </c>
      <c r="M29" s="409"/>
    </row>
    <row r="30" spans="2:13">
      <c r="H30" s="102"/>
      <c r="I30" s="102"/>
    </row>
  </sheetData>
  <mergeCells count="28">
    <mergeCell ref="A1:A10"/>
    <mergeCell ref="B1:B4"/>
    <mergeCell ref="C1:L4"/>
    <mergeCell ref="B5:I5"/>
    <mergeCell ref="B6:I6"/>
    <mergeCell ref="B7:F7"/>
    <mergeCell ref="B8:G8"/>
    <mergeCell ref="B9:I9"/>
    <mergeCell ref="B10:B11"/>
    <mergeCell ref="C10:C11"/>
    <mergeCell ref="D10:D11"/>
    <mergeCell ref="E10:E11"/>
    <mergeCell ref="F10:F11"/>
    <mergeCell ref="G10:G11"/>
    <mergeCell ref="H10:I10"/>
    <mergeCell ref="J10:J11"/>
    <mergeCell ref="K10:K11"/>
    <mergeCell ref="L10:L11"/>
    <mergeCell ref="M10:M11"/>
    <mergeCell ref="B12:B24"/>
    <mergeCell ref="C12:C24"/>
    <mergeCell ref="D12:D21"/>
    <mergeCell ref="D23:D24"/>
    <mergeCell ref="B25:B26"/>
    <mergeCell ref="C25:C26"/>
    <mergeCell ref="D25:D26"/>
    <mergeCell ref="D27:D28"/>
    <mergeCell ref="L29:M29"/>
  </mergeCells>
  <pageMargins left="1.3779527559055118" right="0.70866141732283472" top="0.74803149606299213" bottom="0.74803149606299213" header="0.31496062992125984" footer="0.31496062992125984"/>
  <pageSetup paperSize="5" scale="60" orientation="landscape" horizontalDpi="4294967293" r:id="rId1"/>
  <ignoredErrors>
    <ignoredError sqref="I18 H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topLeftCell="D1" zoomScale="90" zoomScaleNormal="90" workbookViewId="0">
      <selection activeCell="K7" sqref="K1:L1048576"/>
    </sheetView>
  </sheetViews>
  <sheetFormatPr baseColWidth="10" defaultRowHeight="12"/>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8" width="10" style="4" customWidth="1"/>
    <col min="9" max="9" width="11.7109375" style="4" customWidth="1"/>
    <col min="10" max="10" width="10.28515625" style="4" customWidth="1"/>
    <col min="11" max="11" width="10.7109375" style="4" customWidth="1"/>
    <col min="12" max="13" width="11.42578125" style="4"/>
    <col min="14" max="14" width="21.140625" style="4" customWidth="1"/>
    <col min="15"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4" s="1" customFormat="1" ht="21.75" customHeight="1">
      <c r="A1" s="426"/>
      <c r="B1" s="462"/>
      <c r="C1" s="463"/>
      <c r="D1" s="444" t="s">
        <v>15</v>
      </c>
      <c r="E1" s="445"/>
      <c r="F1" s="445"/>
      <c r="G1" s="445"/>
      <c r="H1" s="445"/>
      <c r="I1" s="445"/>
      <c r="J1" s="445"/>
      <c r="K1" s="445"/>
      <c r="L1" s="446"/>
      <c r="M1" s="6" t="s">
        <v>0</v>
      </c>
      <c r="N1" s="192" t="s">
        <v>0</v>
      </c>
    </row>
    <row r="2" spans="1:14" s="1" customFormat="1" ht="21.75" customHeight="1">
      <c r="A2" s="426"/>
      <c r="B2" s="464"/>
      <c r="C2" s="465"/>
      <c r="D2" s="447"/>
      <c r="E2" s="431"/>
      <c r="F2" s="431"/>
      <c r="G2" s="431"/>
      <c r="H2" s="431"/>
      <c r="I2" s="431"/>
      <c r="J2" s="431"/>
      <c r="K2" s="431"/>
      <c r="L2" s="448"/>
      <c r="M2" s="51" t="s">
        <v>254</v>
      </c>
      <c r="N2" s="193" t="s">
        <v>254</v>
      </c>
    </row>
    <row r="3" spans="1:14" s="1" customFormat="1" ht="21.75" customHeight="1">
      <c r="A3" s="426"/>
      <c r="B3" s="464"/>
      <c r="C3" s="465"/>
      <c r="D3" s="447"/>
      <c r="E3" s="431"/>
      <c r="F3" s="431"/>
      <c r="G3" s="431"/>
      <c r="H3" s="431"/>
      <c r="I3" s="431"/>
      <c r="J3" s="431"/>
      <c r="K3" s="431"/>
      <c r="L3" s="448"/>
      <c r="M3" s="272" t="s">
        <v>255</v>
      </c>
      <c r="N3" s="194" t="s">
        <v>255</v>
      </c>
    </row>
    <row r="4" spans="1:14" s="1" customFormat="1" ht="21.75" customHeight="1">
      <c r="A4" s="426"/>
      <c r="B4" s="466"/>
      <c r="C4" s="467"/>
      <c r="D4" s="449"/>
      <c r="E4" s="450"/>
      <c r="F4" s="450"/>
      <c r="G4" s="450"/>
      <c r="H4" s="450"/>
      <c r="I4" s="450"/>
      <c r="J4" s="450"/>
      <c r="K4" s="450"/>
      <c r="L4" s="451"/>
      <c r="M4" s="6" t="s">
        <v>1</v>
      </c>
      <c r="N4" s="192" t="s">
        <v>1</v>
      </c>
    </row>
    <row r="5" spans="1:14" s="1" customFormat="1" ht="28.5" customHeight="1">
      <c r="A5" s="426"/>
      <c r="B5" s="409"/>
      <c r="C5" s="409"/>
      <c r="D5" s="409"/>
      <c r="E5" s="409"/>
      <c r="F5" s="409"/>
      <c r="G5" s="409"/>
      <c r="H5" s="409"/>
      <c r="I5" s="409"/>
      <c r="J5" s="409"/>
      <c r="K5" s="409"/>
      <c r="L5" s="409"/>
      <c r="M5" s="409"/>
    </row>
    <row r="6" spans="1:14" s="2" customFormat="1" ht="28.5" customHeight="1">
      <c r="A6" s="426"/>
      <c r="B6" s="433" t="s">
        <v>2</v>
      </c>
      <c r="C6" s="433"/>
      <c r="D6" s="433"/>
      <c r="E6" s="433"/>
      <c r="F6" s="433"/>
      <c r="G6" s="433"/>
      <c r="H6" s="433"/>
      <c r="I6" s="433"/>
      <c r="J6" s="433"/>
      <c r="K6" s="433"/>
      <c r="L6" s="433"/>
      <c r="M6" s="433"/>
    </row>
    <row r="7" spans="1:14" s="2" customFormat="1" ht="28.5" customHeight="1">
      <c r="A7" s="426"/>
      <c r="B7" s="433" t="s">
        <v>8</v>
      </c>
      <c r="C7" s="433"/>
      <c r="D7" s="433"/>
      <c r="E7" s="433"/>
      <c r="F7" s="433"/>
      <c r="G7" s="433"/>
      <c r="H7" s="265"/>
      <c r="I7" s="265"/>
      <c r="J7" s="265"/>
      <c r="K7" s="265"/>
      <c r="L7" s="265"/>
      <c r="M7" s="265"/>
    </row>
    <row r="8" spans="1:14" s="2" customFormat="1" ht="28.5" customHeight="1">
      <c r="A8" s="426"/>
      <c r="B8" s="433" t="s">
        <v>3</v>
      </c>
      <c r="C8" s="433"/>
      <c r="D8" s="433"/>
      <c r="E8" s="433"/>
      <c r="F8" s="433"/>
      <c r="G8" s="433"/>
      <c r="H8" s="433"/>
      <c r="I8" s="265"/>
      <c r="J8" s="265"/>
      <c r="K8" s="265"/>
      <c r="L8" s="265"/>
      <c r="M8" s="265"/>
    </row>
    <row r="9" spans="1:14" s="1" customFormat="1" ht="28.5" customHeight="1">
      <c r="A9" s="426"/>
      <c r="B9" s="433" t="s">
        <v>394</v>
      </c>
      <c r="C9" s="433"/>
      <c r="D9" s="433"/>
      <c r="E9" s="433"/>
      <c r="F9" s="433"/>
      <c r="G9" s="433"/>
      <c r="H9" s="433"/>
      <c r="I9" s="433"/>
      <c r="J9" s="433"/>
      <c r="K9" s="433"/>
      <c r="L9" s="433"/>
      <c r="M9" s="433"/>
    </row>
    <row r="10" spans="1:14" s="1" customFormat="1" ht="28.5" customHeight="1" thickBot="1">
      <c r="A10" s="426"/>
      <c r="B10" s="409"/>
      <c r="C10" s="409"/>
      <c r="D10" s="409"/>
      <c r="E10" s="409"/>
      <c r="F10" s="409"/>
      <c r="G10" s="409"/>
      <c r="H10" s="409"/>
      <c r="I10" s="409"/>
      <c r="J10" s="409"/>
      <c r="K10" s="409"/>
      <c r="L10" s="409"/>
      <c r="M10" s="409"/>
    </row>
    <row r="11" spans="1:14" ht="24.75" customHeight="1" thickBot="1">
      <c r="A11" s="426"/>
      <c r="B11" s="434" t="s">
        <v>62</v>
      </c>
      <c r="C11" s="453" t="s">
        <v>63</v>
      </c>
      <c r="D11" s="436" t="s">
        <v>4</v>
      </c>
      <c r="E11" s="436" t="s">
        <v>41</v>
      </c>
      <c r="F11" s="436" t="s">
        <v>5</v>
      </c>
      <c r="G11" s="436" t="s">
        <v>14</v>
      </c>
      <c r="H11" s="436" t="s">
        <v>6</v>
      </c>
      <c r="I11" s="455" t="s">
        <v>447</v>
      </c>
      <c r="J11" s="456"/>
      <c r="K11" s="442" t="s">
        <v>12</v>
      </c>
      <c r="L11" s="410" t="s">
        <v>13</v>
      </c>
      <c r="M11" s="413" t="s">
        <v>11</v>
      </c>
      <c r="N11" s="271"/>
    </row>
    <row r="12" spans="1:14" ht="24.75" customHeight="1" thickBot="1">
      <c r="A12" s="426"/>
      <c r="B12" s="452"/>
      <c r="C12" s="454"/>
      <c r="D12" s="438"/>
      <c r="E12" s="438"/>
      <c r="F12" s="438"/>
      <c r="G12" s="438"/>
      <c r="H12" s="438"/>
      <c r="I12" s="158" t="s">
        <v>449</v>
      </c>
      <c r="J12" s="158" t="s">
        <v>450</v>
      </c>
      <c r="K12" s="443"/>
      <c r="L12" s="411"/>
      <c r="M12" s="468"/>
      <c r="N12" s="270"/>
    </row>
    <row r="13" spans="1:14" ht="45.75" customHeight="1">
      <c r="A13" s="426"/>
      <c r="B13" s="457" t="s">
        <v>112</v>
      </c>
      <c r="C13" s="460" t="s">
        <v>113</v>
      </c>
      <c r="D13" s="460" t="s">
        <v>114</v>
      </c>
      <c r="E13" s="184" t="s">
        <v>266</v>
      </c>
      <c r="F13" s="184" t="s">
        <v>271</v>
      </c>
      <c r="G13" s="185" t="s">
        <v>270</v>
      </c>
      <c r="H13" s="120">
        <v>2</v>
      </c>
      <c r="I13" s="396" t="s">
        <v>528</v>
      </c>
      <c r="J13" s="396">
        <f>1/2</f>
        <v>0.5</v>
      </c>
      <c r="K13" s="121">
        <v>43466</v>
      </c>
      <c r="L13" s="122" t="s">
        <v>418</v>
      </c>
      <c r="M13" s="123" t="s">
        <v>272</v>
      </c>
    </row>
    <row r="14" spans="1:14" ht="70.5" customHeight="1">
      <c r="A14" s="426"/>
      <c r="B14" s="458"/>
      <c r="C14" s="405"/>
      <c r="D14" s="405"/>
      <c r="E14" s="23" t="s">
        <v>265</v>
      </c>
      <c r="F14" s="23" t="s">
        <v>273</v>
      </c>
      <c r="G14" s="240" t="s">
        <v>396</v>
      </c>
      <c r="H14" s="246">
        <v>1</v>
      </c>
      <c r="I14" s="246">
        <f>5/6</f>
        <v>0.83333333333333337</v>
      </c>
      <c r="J14" s="206">
        <v>1</v>
      </c>
      <c r="K14" s="234">
        <v>43466</v>
      </c>
      <c r="L14" s="235">
        <v>43830</v>
      </c>
      <c r="M14" s="159" t="s">
        <v>274</v>
      </c>
    </row>
    <row r="15" spans="1:14" ht="24.75" customHeight="1">
      <c r="A15" s="264"/>
      <c r="B15" s="458"/>
      <c r="C15" s="405"/>
      <c r="D15" s="405"/>
      <c r="E15" s="406" t="s">
        <v>264</v>
      </c>
      <c r="F15" s="230" t="s">
        <v>260</v>
      </c>
      <c r="G15" s="171" t="s">
        <v>261</v>
      </c>
      <c r="H15" s="56">
        <v>12</v>
      </c>
      <c r="I15" s="206">
        <f>3/12</f>
        <v>0.25</v>
      </c>
      <c r="J15" s="40">
        <f>6/12</f>
        <v>0.5</v>
      </c>
      <c r="K15" s="236">
        <v>43466</v>
      </c>
      <c r="L15" s="237">
        <v>43834</v>
      </c>
      <c r="M15" s="159" t="s">
        <v>275</v>
      </c>
    </row>
    <row r="16" spans="1:14" ht="24.75" customHeight="1">
      <c r="A16" s="264"/>
      <c r="B16" s="458"/>
      <c r="C16" s="405"/>
      <c r="D16" s="405"/>
      <c r="E16" s="406"/>
      <c r="F16" s="230" t="s">
        <v>262</v>
      </c>
      <c r="G16" s="171" t="s">
        <v>395</v>
      </c>
      <c r="H16" s="246">
        <v>1</v>
      </c>
      <c r="I16" s="206">
        <f>48/65</f>
        <v>0.7384615384615385</v>
      </c>
      <c r="J16" s="206">
        <f>58/62</f>
        <v>0.93548387096774188</v>
      </c>
      <c r="K16" s="236">
        <v>43466</v>
      </c>
      <c r="L16" s="237">
        <v>43834</v>
      </c>
      <c r="M16" s="159" t="s">
        <v>275</v>
      </c>
    </row>
    <row r="17" spans="1:13" ht="38.25" customHeight="1">
      <c r="A17" s="264"/>
      <c r="B17" s="458"/>
      <c r="C17" s="405"/>
      <c r="D17" s="405"/>
      <c r="E17" s="406"/>
      <c r="F17" s="230" t="s">
        <v>276</v>
      </c>
      <c r="G17" s="171" t="s">
        <v>232</v>
      </c>
      <c r="H17" s="56">
        <v>4</v>
      </c>
      <c r="I17" s="206">
        <f>1/4</f>
        <v>0.25</v>
      </c>
      <c r="J17" s="246">
        <f>2/4</f>
        <v>0.5</v>
      </c>
      <c r="K17" s="236">
        <v>43556</v>
      </c>
      <c r="L17" s="237">
        <v>43861</v>
      </c>
      <c r="M17" s="159" t="s">
        <v>275</v>
      </c>
    </row>
    <row r="18" spans="1:13" ht="51">
      <c r="A18" s="264"/>
      <c r="B18" s="458"/>
      <c r="C18" s="405"/>
      <c r="D18" s="405"/>
      <c r="E18" s="406" t="s">
        <v>267</v>
      </c>
      <c r="F18" s="268" t="s">
        <v>268</v>
      </c>
      <c r="G18" s="268" t="s">
        <v>281</v>
      </c>
      <c r="H18" s="56">
        <v>4</v>
      </c>
      <c r="I18" s="206">
        <f>1/4</f>
        <v>0.25</v>
      </c>
      <c r="J18" s="206">
        <f>2/4</f>
        <v>0.5</v>
      </c>
      <c r="K18" s="236">
        <v>43556</v>
      </c>
      <c r="L18" s="237">
        <v>43861</v>
      </c>
      <c r="M18" s="159" t="s">
        <v>277</v>
      </c>
    </row>
    <row r="19" spans="1:13" ht="51">
      <c r="A19" s="264"/>
      <c r="B19" s="458"/>
      <c r="C19" s="405"/>
      <c r="D19" s="405"/>
      <c r="E19" s="406"/>
      <c r="F19" s="268" t="s">
        <v>269</v>
      </c>
      <c r="G19" s="268" t="s">
        <v>280</v>
      </c>
      <c r="H19" s="15">
        <v>1</v>
      </c>
      <c r="I19" s="206">
        <f>3/3</f>
        <v>1</v>
      </c>
      <c r="J19" s="206">
        <f>5/5</f>
        <v>1</v>
      </c>
      <c r="K19" s="236">
        <v>43466</v>
      </c>
      <c r="L19" s="237">
        <v>43830</v>
      </c>
      <c r="M19" s="159" t="s">
        <v>277</v>
      </c>
    </row>
    <row r="20" spans="1:13" ht="51">
      <c r="A20" s="264"/>
      <c r="B20" s="458"/>
      <c r="C20" s="405"/>
      <c r="D20" s="405"/>
      <c r="E20" s="406"/>
      <c r="F20" s="230" t="s">
        <v>279</v>
      </c>
      <c r="G20" s="171" t="s">
        <v>278</v>
      </c>
      <c r="H20" s="56">
        <v>4</v>
      </c>
      <c r="I20" s="246">
        <f>1/4</f>
        <v>0.25</v>
      </c>
      <c r="J20" s="206">
        <f>2/4</f>
        <v>0.5</v>
      </c>
      <c r="K20" s="236">
        <v>43556</v>
      </c>
      <c r="L20" s="237">
        <v>43861</v>
      </c>
      <c r="M20" s="159" t="s">
        <v>277</v>
      </c>
    </row>
    <row r="21" spans="1:13" ht="51">
      <c r="A21" s="264"/>
      <c r="B21" s="458"/>
      <c r="C21" s="405"/>
      <c r="D21" s="405"/>
      <c r="E21" s="406"/>
      <c r="F21" s="230" t="s">
        <v>397</v>
      </c>
      <c r="G21" s="171" t="s">
        <v>398</v>
      </c>
      <c r="H21" s="56">
        <v>24</v>
      </c>
      <c r="I21" s="206">
        <f>5/24</f>
        <v>0.20833333333333334</v>
      </c>
      <c r="J21" s="206">
        <f>12/24</f>
        <v>0.5</v>
      </c>
      <c r="K21" s="236">
        <v>43466</v>
      </c>
      <c r="L21" s="237">
        <v>43830</v>
      </c>
      <c r="M21" s="159" t="s">
        <v>277</v>
      </c>
    </row>
    <row r="22" spans="1:13" ht="77.25" thickBot="1">
      <c r="A22" s="264"/>
      <c r="B22" s="459"/>
      <c r="C22" s="461"/>
      <c r="D22" s="461"/>
      <c r="E22" s="186" t="s">
        <v>282</v>
      </c>
      <c r="F22" s="186" t="s">
        <v>283</v>
      </c>
      <c r="G22" s="187" t="s">
        <v>284</v>
      </c>
      <c r="H22" s="188">
        <v>1</v>
      </c>
      <c r="I22" s="189" t="s">
        <v>528</v>
      </c>
      <c r="J22" s="189">
        <f>1/1</f>
        <v>1</v>
      </c>
      <c r="K22" s="190">
        <v>43466</v>
      </c>
      <c r="L22" s="191">
        <v>43830</v>
      </c>
      <c r="M22" s="130" t="s">
        <v>285</v>
      </c>
    </row>
    <row r="23" spans="1:13" ht="12.75">
      <c r="I23" s="328">
        <f>AVERAGE(I14:I22)</f>
        <v>0.47251602564102568</v>
      </c>
      <c r="J23" s="328">
        <f>AVERAGE(J13:J22)</f>
        <v>0.69354838709677424</v>
      </c>
    </row>
    <row r="24" spans="1:13">
      <c r="I24" s="102"/>
      <c r="J24" s="102"/>
    </row>
  </sheetData>
  <mergeCells count="25">
    <mergeCell ref="B7:G7"/>
    <mergeCell ref="B8:H8"/>
    <mergeCell ref="B1:C4"/>
    <mergeCell ref="M11:M12"/>
    <mergeCell ref="E11:E12"/>
    <mergeCell ref="D11:D12"/>
    <mergeCell ref="F11:F12"/>
    <mergeCell ref="G11:G12"/>
    <mergeCell ref="H11:H12"/>
    <mergeCell ref="A1:A14"/>
    <mergeCell ref="D1:L4"/>
    <mergeCell ref="B5:M5"/>
    <mergeCell ref="B6:M6"/>
    <mergeCell ref="B9:M9"/>
    <mergeCell ref="B10:M10"/>
    <mergeCell ref="B11:B12"/>
    <mergeCell ref="C11:C12"/>
    <mergeCell ref="I11:J11"/>
    <mergeCell ref="K11:K12"/>
    <mergeCell ref="B13:B22"/>
    <mergeCell ref="C13:C22"/>
    <mergeCell ref="D13:D22"/>
    <mergeCell ref="E15:E17"/>
    <mergeCell ref="E18:E21"/>
    <mergeCell ref="L11:L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RQ31"/>
  <sheetViews>
    <sheetView view="pageBreakPreview" topLeftCell="WRD8" zoomScale="80" zoomScaleNormal="90" zoomScaleSheetLayoutView="80" workbookViewId="0">
      <selection activeCell="WRN8" sqref="WRN1:WRO1048576"/>
    </sheetView>
  </sheetViews>
  <sheetFormatPr baseColWidth="10" defaultRowHeight="12"/>
  <cols>
    <col min="1" max="1" width="11.42578125" style="4"/>
    <col min="2" max="2" width="22.5703125" style="4" customWidth="1"/>
    <col min="3" max="3" width="25.85546875" style="4" customWidth="1"/>
    <col min="4" max="4" width="22.85546875" style="4" customWidth="1"/>
    <col min="5" max="5" width="33.7109375" style="4" customWidth="1"/>
    <col min="6" max="6" width="35.7109375" style="4" customWidth="1"/>
    <col min="7" max="7" width="29" style="4" customWidth="1"/>
    <col min="8" max="12" width="13.28515625" style="4" customWidth="1"/>
    <col min="13" max="13" width="11.7109375" style="4" customWidth="1"/>
    <col min="14" max="14" width="21.28515625" style="5" customWidth="1"/>
    <col min="15" max="15" width="23.7109375" style="4" customWidth="1"/>
    <col min="16"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317" width="11.42578125" style="4"/>
    <col min="318" max="318" width="11.42578125" style="4" customWidth="1"/>
    <col min="319" max="319" width="19" style="4" customWidth="1"/>
    <col min="320" max="320" width="20.140625" style="4" customWidth="1"/>
    <col min="321" max="321" width="32" style="4" customWidth="1"/>
    <col min="322" max="322" width="30.42578125" style="4" customWidth="1"/>
    <col min="323" max="323" width="20.7109375" style="4" customWidth="1"/>
    <col min="324" max="328" width="11.42578125" style="4"/>
    <col min="329" max="329" width="20" style="4" customWidth="1"/>
    <col min="330" max="330" width="26.5703125" style="4" customWidth="1"/>
    <col min="33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023" width="11.42578125" style="4"/>
    <col min="16024" max="16024" width="11.42578125" style="69"/>
    <col min="16025" max="16025" width="28.28515625" style="69" customWidth="1"/>
    <col min="16026" max="16026" width="29.85546875" style="4" customWidth="1"/>
    <col min="16027" max="16031" width="11.42578125" style="4"/>
    <col min="16032" max="16032" width="19.7109375" style="4" customWidth="1"/>
    <col min="16033"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330 16020:16033" s="1" customFormat="1" ht="21.75" customHeight="1">
      <c r="A1" s="426"/>
      <c r="B1" s="462"/>
      <c r="C1" s="463"/>
      <c r="D1" s="444" t="s">
        <v>16</v>
      </c>
      <c r="E1" s="445"/>
      <c r="F1" s="445"/>
      <c r="G1" s="445"/>
      <c r="H1" s="445"/>
      <c r="I1" s="445"/>
      <c r="J1" s="445"/>
      <c r="K1" s="445"/>
      <c r="L1" s="445"/>
      <c r="M1" s="445"/>
      <c r="N1" s="446"/>
      <c r="O1" s="6" t="s">
        <v>0</v>
      </c>
      <c r="LF1" s="462"/>
      <c r="LG1" s="463"/>
      <c r="LH1" s="444" t="s">
        <v>16</v>
      </c>
      <c r="LI1" s="445"/>
      <c r="LJ1" s="445"/>
      <c r="LK1" s="445"/>
      <c r="LL1" s="445"/>
      <c r="LM1" s="445"/>
      <c r="LN1" s="445"/>
      <c r="LO1" s="445"/>
      <c r="LP1" s="445"/>
      <c r="LQ1" s="446"/>
      <c r="LR1" s="6" t="s">
        <v>0</v>
      </c>
      <c r="WRD1" s="426"/>
      <c r="WRE1" s="462"/>
      <c r="WRF1" s="463"/>
      <c r="WRG1" s="444" t="s">
        <v>16</v>
      </c>
      <c r="WRH1" s="445"/>
      <c r="WRI1" s="445"/>
      <c r="WRJ1" s="445"/>
      <c r="WRK1" s="445"/>
      <c r="WRL1" s="445"/>
      <c r="WRM1" s="445"/>
      <c r="WRN1" s="445"/>
      <c r="WRO1" s="446"/>
      <c r="WRP1" s="6" t="s">
        <v>0</v>
      </c>
    </row>
    <row r="2" spans="1:330 16020:16033" s="1" customFormat="1" ht="21.75" customHeight="1">
      <c r="A2" s="426"/>
      <c r="B2" s="464"/>
      <c r="C2" s="465"/>
      <c r="D2" s="447"/>
      <c r="E2" s="476"/>
      <c r="F2" s="476"/>
      <c r="G2" s="476"/>
      <c r="H2" s="476"/>
      <c r="I2" s="476"/>
      <c r="J2" s="476"/>
      <c r="K2" s="476"/>
      <c r="L2" s="476"/>
      <c r="M2" s="476"/>
      <c r="N2" s="448"/>
      <c r="O2" s="51" t="s">
        <v>254</v>
      </c>
      <c r="LF2" s="464"/>
      <c r="LG2" s="465"/>
      <c r="LH2" s="447"/>
      <c r="LI2" s="431"/>
      <c r="LJ2" s="431"/>
      <c r="LK2" s="431"/>
      <c r="LL2" s="431"/>
      <c r="LM2" s="431"/>
      <c r="LN2" s="431"/>
      <c r="LO2" s="431"/>
      <c r="LP2" s="431"/>
      <c r="LQ2" s="448"/>
      <c r="LR2" s="51" t="s">
        <v>254</v>
      </c>
      <c r="WRD2" s="426"/>
      <c r="WRE2" s="464"/>
      <c r="WRF2" s="465"/>
      <c r="WRG2" s="447"/>
      <c r="WRH2" s="431"/>
      <c r="WRI2" s="431"/>
      <c r="WRJ2" s="431"/>
      <c r="WRK2" s="431"/>
      <c r="WRL2" s="431"/>
      <c r="WRM2" s="431"/>
      <c r="WRN2" s="431"/>
      <c r="WRO2" s="448"/>
      <c r="WRP2" s="51" t="s">
        <v>254</v>
      </c>
    </row>
    <row r="3" spans="1:330 16020:16033" s="1" customFormat="1" ht="21.75" customHeight="1">
      <c r="A3" s="426"/>
      <c r="B3" s="464"/>
      <c r="C3" s="465"/>
      <c r="D3" s="447"/>
      <c r="E3" s="476"/>
      <c r="F3" s="476"/>
      <c r="G3" s="476"/>
      <c r="H3" s="476"/>
      <c r="I3" s="476"/>
      <c r="J3" s="476"/>
      <c r="K3" s="476"/>
      <c r="L3" s="476"/>
      <c r="M3" s="476"/>
      <c r="N3" s="448"/>
      <c r="O3" s="6" t="s">
        <v>255</v>
      </c>
      <c r="LF3" s="464"/>
      <c r="LG3" s="465"/>
      <c r="LH3" s="447"/>
      <c r="LI3" s="431"/>
      <c r="LJ3" s="431"/>
      <c r="LK3" s="431"/>
      <c r="LL3" s="431"/>
      <c r="LM3" s="431"/>
      <c r="LN3" s="431"/>
      <c r="LO3" s="431"/>
      <c r="LP3" s="431"/>
      <c r="LQ3" s="448"/>
      <c r="LR3" s="6" t="s">
        <v>255</v>
      </c>
      <c r="WRD3" s="426"/>
      <c r="WRE3" s="464"/>
      <c r="WRF3" s="465"/>
      <c r="WRG3" s="447"/>
      <c r="WRH3" s="431"/>
      <c r="WRI3" s="431"/>
      <c r="WRJ3" s="431"/>
      <c r="WRK3" s="431"/>
      <c r="WRL3" s="431"/>
      <c r="WRM3" s="431"/>
      <c r="WRN3" s="431"/>
      <c r="WRO3" s="448"/>
      <c r="WRP3" s="6" t="s">
        <v>255</v>
      </c>
    </row>
    <row r="4" spans="1:330 16020:16033" s="1" customFormat="1" ht="21.75" customHeight="1">
      <c r="A4" s="426"/>
      <c r="B4" s="466"/>
      <c r="C4" s="467"/>
      <c r="D4" s="449"/>
      <c r="E4" s="450"/>
      <c r="F4" s="450"/>
      <c r="G4" s="450"/>
      <c r="H4" s="450"/>
      <c r="I4" s="450"/>
      <c r="J4" s="450"/>
      <c r="K4" s="450"/>
      <c r="L4" s="450"/>
      <c r="M4" s="450"/>
      <c r="N4" s="451"/>
      <c r="O4" s="6" t="s">
        <v>1</v>
      </c>
      <c r="LF4" s="466"/>
      <c r="LG4" s="467"/>
      <c r="LH4" s="449"/>
      <c r="LI4" s="450"/>
      <c r="LJ4" s="450"/>
      <c r="LK4" s="450"/>
      <c r="LL4" s="450"/>
      <c r="LM4" s="450"/>
      <c r="LN4" s="450"/>
      <c r="LO4" s="450"/>
      <c r="LP4" s="450"/>
      <c r="LQ4" s="451"/>
      <c r="LR4" s="6" t="s">
        <v>1</v>
      </c>
      <c r="WRD4" s="426"/>
      <c r="WRE4" s="466"/>
      <c r="WRF4" s="467"/>
      <c r="WRG4" s="449"/>
      <c r="WRH4" s="450"/>
      <c r="WRI4" s="450"/>
      <c r="WRJ4" s="450"/>
      <c r="WRK4" s="450"/>
      <c r="WRL4" s="450"/>
      <c r="WRM4" s="450"/>
      <c r="WRN4" s="450"/>
      <c r="WRO4" s="451"/>
      <c r="WRP4" s="6" t="s">
        <v>1</v>
      </c>
    </row>
    <row r="5" spans="1:330 16020:16033" s="1" customFormat="1" ht="28.5" customHeight="1">
      <c r="A5" s="426"/>
      <c r="B5" s="477"/>
      <c r="C5" s="477"/>
      <c r="D5" s="477"/>
      <c r="E5" s="477"/>
      <c r="F5" s="477"/>
      <c r="G5" s="477"/>
      <c r="H5" s="477"/>
      <c r="I5" s="477"/>
      <c r="J5" s="477"/>
      <c r="K5" s="477"/>
      <c r="L5" s="477"/>
      <c r="M5" s="477"/>
      <c r="N5" s="477"/>
      <c r="O5" s="477"/>
      <c r="LF5" s="409"/>
      <c r="LG5" s="409"/>
      <c r="LH5" s="409"/>
      <c r="LI5" s="409"/>
      <c r="LJ5" s="409"/>
      <c r="LK5" s="409"/>
      <c r="LL5" s="409"/>
      <c r="LM5" s="409"/>
      <c r="LN5" s="409"/>
      <c r="LO5" s="409"/>
      <c r="LP5" s="409"/>
      <c r="LQ5" s="409"/>
      <c r="LR5" s="409"/>
      <c r="WRD5" s="426"/>
      <c r="WRE5" s="409"/>
      <c r="WRF5" s="409"/>
      <c r="WRG5" s="409"/>
      <c r="WRH5" s="409"/>
      <c r="WRI5" s="409"/>
      <c r="WRJ5" s="409"/>
      <c r="WRK5" s="409"/>
      <c r="WRL5" s="409"/>
      <c r="WRM5" s="409"/>
      <c r="WRN5" s="409"/>
      <c r="WRO5" s="409"/>
      <c r="WRP5" s="409"/>
    </row>
    <row r="6" spans="1:330 16020:16033" s="2" customFormat="1" ht="28.5" customHeight="1">
      <c r="A6" s="426"/>
      <c r="B6" s="478" t="s">
        <v>2</v>
      </c>
      <c r="C6" s="478"/>
      <c r="D6" s="478"/>
      <c r="E6" s="478"/>
      <c r="F6" s="478"/>
      <c r="G6" s="478"/>
      <c r="H6" s="478"/>
      <c r="I6" s="478"/>
      <c r="J6" s="478"/>
      <c r="K6" s="478"/>
      <c r="L6" s="478"/>
      <c r="M6" s="478"/>
      <c r="N6" s="478"/>
      <c r="O6" s="478"/>
      <c r="LF6" s="433" t="s">
        <v>2</v>
      </c>
      <c r="LG6" s="433"/>
      <c r="LH6" s="433"/>
      <c r="LI6" s="433"/>
      <c r="LJ6" s="433"/>
      <c r="LK6" s="433"/>
      <c r="LL6" s="433"/>
      <c r="LM6" s="433"/>
      <c r="LN6" s="433"/>
      <c r="LO6" s="433"/>
      <c r="LP6" s="433"/>
      <c r="LQ6" s="433"/>
      <c r="LR6" s="433"/>
      <c r="WRD6" s="426"/>
      <c r="WRE6" s="433" t="s">
        <v>2</v>
      </c>
      <c r="WRF6" s="433"/>
      <c r="WRG6" s="433"/>
      <c r="WRH6" s="433"/>
      <c r="WRI6" s="433"/>
      <c r="WRJ6" s="433"/>
      <c r="WRK6" s="433"/>
      <c r="WRL6" s="433"/>
      <c r="WRM6" s="433"/>
      <c r="WRN6" s="433"/>
      <c r="WRO6" s="433"/>
      <c r="WRP6" s="433"/>
    </row>
    <row r="7" spans="1:330 16020:16033" s="2" customFormat="1" ht="28.5" customHeight="1">
      <c r="A7" s="426"/>
      <c r="B7" s="478" t="s">
        <v>8</v>
      </c>
      <c r="C7" s="478"/>
      <c r="D7" s="478"/>
      <c r="E7" s="478"/>
      <c r="F7" s="478"/>
      <c r="G7" s="478"/>
      <c r="H7" s="8"/>
      <c r="I7" s="162"/>
      <c r="J7" s="162"/>
      <c r="K7" s="162"/>
      <c r="L7" s="162"/>
      <c r="M7" s="8"/>
      <c r="N7" s="8"/>
      <c r="O7" s="8"/>
      <c r="LF7" s="433" t="s">
        <v>8</v>
      </c>
      <c r="LG7" s="433"/>
      <c r="LH7" s="433"/>
      <c r="LI7" s="433"/>
      <c r="LJ7" s="433"/>
      <c r="LK7" s="433"/>
      <c r="LL7" s="163"/>
      <c r="LM7" s="163"/>
      <c r="LN7" s="163"/>
      <c r="LO7" s="163"/>
      <c r="LP7" s="163"/>
      <c r="LQ7" s="163"/>
      <c r="LR7" s="163"/>
      <c r="WRD7" s="426"/>
      <c r="WRE7" s="433" t="s">
        <v>8</v>
      </c>
      <c r="WRF7" s="433"/>
      <c r="WRG7" s="433"/>
      <c r="WRH7" s="433"/>
      <c r="WRI7" s="433"/>
      <c r="WRJ7" s="433"/>
      <c r="WRK7" s="317"/>
      <c r="WRL7" s="317"/>
      <c r="WRM7" s="317"/>
      <c r="WRN7" s="317"/>
      <c r="WRO7" s="317"/>
      <c r="WRP7" s="317"/>
    </row>
    <row r="8" spans="1:330 16020:16033" s="2" customFormat="1" ht="28.5" customHeight="1">
      <c r="A8" s="426"/>
      <c r="B8" s="478" t="s">
        <v>3</v>
      </c>
      <c r="C8" s="478"/>
      <c r="D8" s="478"/>
      <c r="E8" s="478"/>
      <c r="F8" s="478"/>
      <c r="G8" s="478"/>
      <c r="H8" s="478"/>
      <c r="I8" s="162"/>
      <c r="J8" s="162"/>
      <c r="K8" s="162"/>
      <c r="L8" s="162"/>
      <c r="M8" s="8"/>
      <c r="N8" s="8"/>
      <c r="O8" s="8"/>
      <c r="LF8" s="433" t="s">
        <v>3</v>
      </c>
      <c r="LG8" s="433"/>
      <c r="LH8" s="433"/>
      <c r="LI8" s="433"/>
      <c r="LJ8" s="433"/>
      <c r="LK8" s="433"/>
      <c r="LL8" s="433"/>
      <c r="LM8" s="163"/>
      <c r="LN8" s="163"/>
      <c r="LO8" s="163"/>
      <c r="LP8" s="163"/>
      <c r="LQ8" s="163"/>
      <c r="LR8" s="163"/>
      <c r="WRD8" s="426"/>
      <c r="WRE8" s="433" t="s">
        <v>3</v>
      </c>
      <c r="WRF8" s="433"/>
      <c r="WRG8" s="433"/>
      <c r="WRH8" s="433"/>
      <c r="WRI8" s="433"/>
      <c r="WRJ8" s="433"/>
      <c r="WRK8" s="433"/>
      <c r="WRL8" s="317"/>
      <c r="WRM8" s="317"/>
      <c r="WRN8" s="317"/>
      <c r="WRO8" s="317"/>
      <c r="WRP8" s="317"/>
    </row>
    <row r="9" spans="1:330 16020:16033" s="1" customFormat="1" ht="28.5" customHeight="1">
      <c r="A9" s="426"/>
      <c r="B9" s="433" t="s">
        <v>394</v>
      </c>
      <c r="C9" s="433"/>
      <c r="D9" s="433"/>
      <c r="E9" s="433"/>
      <c r="F9" s="433"/>
      <c r="G9" s="433"/>
      <c r="H9" s="433"/>
      <c r="I9" s="433"/>
      <c r="J9" s="433"/>
      <c r="K9" s="433"/>
      <c r="L9" s="433"/>
      <c r="M9" s="433"/>
      <c r="N9" s="433"/>
      <c r="O9" s="433"/>
      <c r="LF9" s="433" t="s">
        <v>394</v>
      </c>
      <c r="LG9" s="433"/>
      <c r="LH9" s="433"/>
      <c r="LI9" s="433"/>
      <c r="LJ9" s="433"/>
      <c r="LK9" s="433"/>
      <c r="LL9" s="433"/>
      <c r="LM9" s="433"/>
      <c r="LN9" s="433"/>
      <c r="LO9" s="433"/>
      <c r="LP9" s="433"/>
      <c r="LQ9" s="433"/>
      <c r="LR9" s="433"/>
      <c r="WRD9" s="426"/>
      <c r="WRE9" s="433" t="s">
        <v>394</v>
      </c>
      <c r="WRF9" s="433"/>
      <c r="WRG9" s="433"/>
      <c r="WRH9" s="433"/>
      <c r="WRI9" s="433"/>
      <c r="WRJ9" s="433"/>
      <c r="WRK9" s="433"/>
      <c r="WRL9" s="433"/>
      <c r="WRM9" s="433"/>
      <c r="WRN9" s="433"/>
      <c r="WRO9" s="433"/>
      <c r="WRP9" s="433"/>
    </row>
    <row r="10" spans="1:330 16020:16033" s="1" customFormat="1" ht="28.5" customHeight="1" thickBot="1">
      <c r="A10" s="426"/>
      <c r="B10" s="477"/>
      <c r="C10" s="477"/>
      <c r="D10" s="477"/>
      <c r="E10" s="477"/>
      <c r="F10" s="477"/>
      <c r="G10" s="477"/>
      <c r="H10" s="477"/>
      <c r="I10" s="477"/>
      <c r="J10" s="477"/>
      <c r="K10" s="477"/>
      <c r="L10" s="477"/>
      <c r="M10" s="477"/>
      <c r="N10" s="477"/>
      <c r="O10" s="477"/>
      <c r="LF10" s="409"/>
      <c r="LG10" s="409"/>
      <c r="LH10" s="409"/>
      <c r="LI10" s="409"/>
      <c r="LJ10" s="409"/>
      <c r="LK10" s="409"/>
      <c r="LL10" s="409"/>
      <c r="LM10" s="409"/>
      <c r="LN10" s="409"/>
      <c r="LO10" s="409"/>
      <c r="LP10" s="409"/>
      <c r="LQ10" s="409"/>
      <c r="LR10" s="409"/>
      <c r="WRD10" s="426"/>
      <c r="WRE10" s="409"/>
      <c r="WRF10" s="409"/>
      <c r="WRG10" s="409"/>
      <c r="WRH10" s="409"/>
      <c r="WRI10" s="409"/>
      <c r="WRJ10" s="409"/>
      <c r="WRK10" s="409"/>
      <c r="WRL10" s="409"/>
      <c r="WRM10" s="409"/>
      <c r="WRN10" s="409"/>
      <c r="WRO10" s="409"/>
      <c r="WRP10" s="409"/>
    </row>
    <row r="11" spans="1:330 16020:16033" s="1" customFormat="1" ht="28.5" customHeight="1" thickBot="1">
      <c r="A11" s="426"/>
      <c r="B11" s="434" t="s">
        <v>62</v>
      </c>
      <c r="C11" s="453" t="s">
        <v>63</v>
      </c>
      <c r="D11" s="436" t="s">
        <v>4</v>
      </c>
      <c r="E11" s="436" t="s">
        <v>41</v>
      </c>
      <c r="F11" s="436" t="s">
        <v>5</v>
      </c>
      <c r="G11" s="436" t="s">
        <v>14</v>
      </c>
      <c r="H11" s="436" t="s">
        <v>6</v>
      </c>
      <c r="I11" s="439" t="s">
        <v>447</v>
      </c>
      <c r="J11" s="440"/>
      <c r="K11" s="440"/>
      <c r="L11" s="441"/>
      <c r="M11" s="442" t="s">
        <v>12</v>
      </c>
      <c r="N11" s="410" t="s">
        <v>13</v>
      </c>
      <c r="O11" s="413" t="s">
        <v>11</v>
      </c>
      <c r="LF11" s="434" t="s">
        <v>62</v>
      </c>
      <c r="LG11" s="453" t="s">
        <v>63</v>
      </c>
      <c r="LH11" s="436" t="s">
        <v>4</v>
      </c>
      <c r="LI11" s="436" t="s">
        <v>41</v>
      </c>
      <c r="LJ11" s="436" t="s">
        <v>5</v>
      </c>
      <c r="LK11" s="436" t="s">
        <v>14</v>
      </c>
      <c r="LL11" s="436" t="s">
        <v>6</v>
      </c>
      <c r="LM11" s="473" t="s">
        <v>447</v>
      </c>
      <c r="LN11" s="474"/>
      <c r="LO11" s="474"/>
      <c r="LP11" s="475"/>
      <c r="LQ11" s="410" t="s">
        <v>13</v>
      </c>
      <c r="LR11" s="413" t="s">
        <v>11</v>
      </c>
      <c r="WRD11" s="426"/>
      <c r="WRE11" s="434" t="s">
        <v>62</v>
      </c>
      <c r="WRF11" s="453" t="s">
        <v>63</v>
      </c>
      <c r="WRG11" s="436" t="s">
        <v>4</v>
      </c>
      <c r="WRH11" s="485" t="s">
        <v>41</v>
      </c>
      <c r="WRI11" s="485" t="s">
        <v>5</v>
      </c>
      <c r="WRJ11" s="436" t="s">
        <v>14</v>
      </c>
      <c r="WRK11" s="436" t="s">
        <v>6</v>
      </c>
      <c r="WRL11" s="473" t="s">
        <v>447</v>
      </c>
      <c r="WRM11" s="474"/>
      <c r="WRN11" s="410" t="s">
        <v>12</v>
      </c>
      <c r="WRO11" s="410" t="s">
        <v>13</v>
      </c>
      <c r="WRP11" s="413" t="s">
        <v>11</v>
      </c>
    </row>
    <row r="12" spans="1:330 16020:16033" s="3" customFormat="1" ht="28.5" customHeight="1" thickBot="1">
      <c r="A12" s="426"/>
      <c r="B12" s="452"/>
      <c r="C12" s="454"/>
      <c r="D12" s="438"/>
      <c r="E12" s="438"/>
      <c r="F12" s="438"/>
      <c r="G12" s="438"/>
      <c r="H12" s="438"/>
      <c r="I12" s="160" t="s">
        <v>449</v>
      </c>
      <c r="J12" s="160" t="s">
        <v>450</v>
      </c>
      <c r="K12" s="160" t="s">
        <v>452</v>
      </c>
      <c r="L12" s="160" t="s">
        <v>451</v>
      </c>
      <c r="M12" s="443"/>
      <c r="N12" s="411"/>
      <c r="O12" s="468"/>
      <c r="LF12" s="452"/>
      <c r="LG12" s="454"/>
      <c r="LH12" s="438"/>
      <c r="LI12" s="438"/>
      <c r="LJ12" s="438"/>
      <c r="LK12" s="438"/>
      <c r="LL12" s="438"/>
      <c r="LM12" s="161" t="s">
        <v>449</v>
      </c>
      <c r="LN12" s="161" t="s">
        <v>450</v>
      </c>
      <c r="LO12" s="161" t="s">
        <v>451</v>
      </c>
      <c r="LP12" s="161" t="s">
        <v>452</v>
      </c>
      <c r="LQ12" s="411"/>
      <c r="LR12" s="468"/>
      <c r="WRD12" s="426"/>
      <c r="WRE12" s="452"/>
      <c r="WRF12" s="454"/>
      <c r="WRG12" s="438"/>
      <c r="WRH12" s="486"/>
      <c r="WRI12" s="486"/>
      <c r="WRJ12" s="438"/>
      <c r="WRK12" s="438"/>
      <c r="WRL12" s="318" t="s">
        <v>449</v>
      </c>
      <c r="WRM12" s="318" t="s">
        <v>450</v>
      </c>
      <c r="WRN12" s="411"/>
      <c r="WRO12" s="411"/>
      <c r="WRP12" s="468"/>
    </row>
    <row r="13" spans="1:330 16020:16033" s="7" customFormat="1" ht="53.25" customHeight="1">
      <c r="A13" s="426"/>
      <c r="B13" s="404" t="s">
        <v>69</v>
      </c>
      <c r="C13" s="480" t="s">
        <v>393</v>
      </c>
      <c r="D13" s="481" t="s">
        <v>105</v>
      </c>
      <c r="E13" s="293" t="s">
        <v>186</v>
      </c>
      <c r="F13" s="294" t="s">
        <v>47</v>
      </c>
      <c r="G13" s="295" t="s">
        <v>189</v>
      </c>
      <c r="H13" s="296">
        <v>6</v>
      </c>
      <c r="I13" s="297">
        <f>2/6</f>
        <v>0.33333333333333331</v>
      </c>
      <c r="J13" s="213">
        <f>2/6</f>
        <v>0.33333333333333331</v>
      </c>
      <c r="K13" s="297"/>
      <c r="L13" s="296"/>
      <c r="M13" s="298">
        <v>43466</v>
      </c>
      <c r="N13" s="299">
        <v>43830</v>
      </c>
      <c r="O13" s="223" t="s">
        <v>190</v>
      </c>
      <c r="LF13" s="404" t="s">
        <v>69</v>
      </c>
      <c r="LG13" s="404" t="s">
        <v>393</v>
      </c>
      <c r="LH13" s="404" t="s">
        <v>105</v>
      </c>
      <c r="LI13" s="9" t="s">
        <v>186</v>
      </c>
      <c r="LJ13" s="9" t="s">
        <v>47</v>
      </c>
      <c r="LK13" s="171" t="s">
        <v>189</v>
      </c>
      <c r="LL13" s="172">
        <v>6</v>
      </c>
      <c r="LM13" s="40">
        <f>2/6</f>
        <v>0.33333333333333331</v>
      </c>
      <c r="LN13" s="172"/>
      <c r="LO13" s="172"/>
      <c r="LP13" s="36">
        <v>43466</v>
      </c>
      <c r="LQ13" s="37">
        <v>43830</v>
      </c>
      <c r="LR13" s="165" t="s">
        <v>190</v>
      </c>
      <c r="WRD13" s="426"/>
      <c r="WRE13" s="404" t="s">
        <v>69</v>
      </c>
      <c r="WRF13" s="404" t="s">
        <v>393</v>
      </c>
      <c r="WRG13" s="404" t="s">
        <v>105</v>
      </c>
      <c r="WRH13" s="239" t="s">
        <v>186</v>
      </c>
      <c r="WRI13" s="239" t="s">
        <v>47</v>
      </c>
      <c r="WRJ13" s="171" t="s">
        <v>189</v>
      </c>
      <c r="WRK13" s="172">
        <v>6</v>
      </c>
      <c r="WRL13" s="15">
        <f>2/6</f>
        <v>0.33333333333333331</v>
      </c>
      <c r="WRM13" s="207">
        <f>2/6</f>
        <v>0.33333333333333331</v>
      </c>
      <c r="WRN13" s="234">
        <v>43466</v>
      </c>
      <c r="WRO13" s="235">
        <v>43830</v>
      </c>
      <c r="WRP13" s="319" t="s">
        <v>190</v>
      </c>
      <c r="WRQ13" s="82"/>
    </row>
    <row r="14" spans="1:330 16020:16033" s="7" customFormat="1" ht="36.75" customHeight="1">
      <c r="A14" s="426"/>
      <c r="B14" s="404"/>
      <c r="C14" s="480"/>
      <c r="D14" s="482"/>
      <c r="E14" s="479" t="s">
        <v>187</v>
      </c>
      <c r="F14" s="83" t="s">
        <v>50</v>
      </c>
      <c r="G14" s="11" t="s">
        <v>191</v>
      </c>
      <c r="H14" s="43">
        <v>2</v>
      </c>
      <c r="I14" s="108" t="s">
        <v>444</v>
      </c>
      <c r="J14" s="207">
        <f>1/2</f>
        <v>0.5</v>
      </c>
      <c r="K14" s="108"/>
      <c r="L14" s="43"/>
      <c r="M14" s="63">
        <v>43556</v>
      </c>
      <c r="N14" s="64">
        <v>43646</v>
      </c>
      <c r="O14" s="159" t="s">
        <v>193</v>
      </c>
      <c r="LF14" s="404"/>
      <c r="LG14" s="404"/>
      <c r="LH14" s="404"/>
      <c r="LI14" s="406" t="s">
        <v>187</v>
      </c>
      <c r="LJ14" s="9" t="s">
        <v>50</v>
      </c>
      <c r="LK14" s="171" t="s">
        <v>191</v>
      </c>
      <c r="LL14" s="173">
        <v>2</v>
      </c>
      <c r="LM14" s="108" t="s">
        <v>444</v>
      </c>
      <c r="LN14" s="173"/>
      <c r="LO14" s="173"/>
      <c r="LP14" s="36">
        <v>43556</v>
      </c>
      <c r="LQ14" s="37">
        <v>43646</v>
      </c>
      <c r="LR14" s="165" t="s">
        <v>193</v>
      </c>
      <c r="WRD14" s="426"/>
      <c r="WRE14" s="404"/>
      <c r="WRF14" s="404"/>
      <c r="WRG14" s="404"/>
      <c r="WRH14" s="487" t="s">
        <v>187</v>
      </c>
      <c r="WRI14" s="239" t="s">
        <v>50</v>
      </c>
      <c r="WRJ14" s="171" t="s">
        <v>191</v>
      </c>
      <c r="WRK14" s="173">
        <v>2</v>
      </c>
      <c r="WRL14" s="397" t="s">
        <v>444</v>
      </c>
      <c r="WRM14" s="207">
        <f>1/2</f>
        <v>0.5</v>
      </c>
      <c r="WRN14" s="234">
        <v>43556</v>
      </c>
      <c r="WRO14" s="235">
        <v>43646</v>
      </c>
      <c r="WRP14" s="319" t="s">
        <v>193</v>
      </c>
      <c r="WRQ14" s="320"/>
    </row>
    <row r="15" spans="1:330 16020:16033" s="31" customFormat="1" ht="38.25" customHeight="1">
      <c r="A15" s="426"/>
      <c r="B15" s="404"/>
      <c r="C15" s="480"/>
      <c r="D15" s="482"/>
      <c r="E15" s="479"/>
      <c r="F15" s="230" t="s">
        <v>192</v>
      </c>
      <c r="G15" s="11" t="s">
        <v>196</v>
      </c>
      <c r="H15" s="12">
        <v>4</v>
      </c>
      <c r="I15" s="108" t="s">
        <v>456</v>
      </c>
      <c r="J15" s="207">
        <f>1/4</f>
        <v>0.25</v>
      </c>
      <c r="K15" s="108"/>
      <c r="L15" s="12"/>
      <c r="M15" s="84">
        <v>43556</v>
      </c>
      <c r="N15" s="85">
        <v>43861</v>
      </c>
      <c r="O15" s="159" t="s">
        <v>190</v>
      </c>
      <c r="LF15" s="404"/>
      <c r="LG15" s="404"/>
      <c r="LH15" s="404"/>
      <c r="LI15" s="406"/>
      <c r="LJ15" s="9" t="s">
        <v>192</v>
      </c>
      <c r="LK15" s="171" t="s">
        <v>196</v>
      </c>
      <c r="LL15" s="56">
        <v>4</v>
      </c>
      <c r="LM15" s="108">
        <f>0/4</f>
        <v>0</v>
      </c>
      <c r="LN15" s="56"/>
      <c r="LO15" s="56"/>
      <c r="LP15" s="38">
        <v>43556</v>
      </c>
      <c r="LQ15" s="39">
        <v>43861</v>
      </c>
      <c r="LR15" s="165" t="s">
        <v>190</v>
      </c>
      <c r="WRD15" s="426"/>
      <c r="WRE15" s="404"/>
      <c r="WRF15" s="404"/>
      <c r="WRG15" s="404"/>
      <c r="WRH15" s="487"/>
      <c r="WRI15" s="239" t="s">
        <v>192</v>
      </c>
      <c r="WRJ15" s="171" t="s">
        <v>196</v>
      </c>
      <c r="WRK15" s="56">
        <v>4</v>
      </c>
      <c r="WRL15" s="397" t="s">
        <v>444</v>
      </c>
      <c r="WRM15" s="207">
        <f>1/4</f>
        <v>0.25</v>
      </c>
      <c r="WRN15" s="236">
        <v>43556</v>
      </c>
      <c r="WRO15" s="237">
        <v>43861</v>
      </c>
      <c r="WRP15" s="319" t="s">
        <v>190</v>
      </c>
      <c r="WRQ15" s="316"/>
    </row>
    <row r="16" spans="1:330 16020:16033" s="31" customFormat="1" ht="51" customHeight="1">
      <c r="A16" s="65"/>
      <c r="B16" s="404"/>
      <c r="C16" s="480"/>
      <c r="D16" s="482"/>
      <c r="E16" s="484" t="s">
        <v>188</v>
      </c>
      <c r="F16" s="239" t="s">
        <v>445</v>
      </c>
      <c r="G16" s="11" t="s">
        <v>446</v>
      </c>
      <c r="H16" s="12">
        <v>4</v>
      </c>
      <c r="I16" s="112">
        <f>1/4</f>
        <v>0.25</v>
      </c>
      <c r="J16" s="207">
        <f>1/4</f>
        <v>0.25</v>
      </c>
      <c r="K16" s="112"/>
      <c r="L16" s="12"/>
      <c r="M16" s="63">
        <v>43466</v>
      </c>
      <c r="N16" s="64">
        <v>43830</v>
      </c>
      <c r="O16" s="159" t="s">
        <v>190</v>
      </c>
      <c r="LF16" s="404"/>
      <c r="LG16" s="404"/>
      <c r="LH16" s="404"/>
      <c r="LI16" s="470" t="s">
        <v>188</v>
      </c>
      <c r="LJ16" s="42" t="s">
        <v>445</v>
      </c>
      <c r="LK16" s="171" t="s">
        <v>446</v>
      </c>
      <c r="LL16" s="56">
        <v>4</v>
      </c>
      <c r="LM16" s="112">
        <f>1/4</f>
        <v>0.25</v>
      </c>
      <c r="LN16" s="56"/>
      <c r="LO16" s="56"/>
      <c r="LP16" s="36">
        <v>43466</v>
      </c>
      <c r="LQ16" s="37">
        <v>43830</v>
      </c>
      <c r="LR16" s="165" t="s">
        <v>190</v>
      </c>
      <c r="WRD16" s="316"/>
      <c r="WRE16" s="404"/>
      <c r="WRF16" s="404"/>
      <c r="WRG16" s="404"/>
      <c r="WRH16" s="488" t="s">
        <v>188</v>
      </c>
      <c r="WRI16" s="239" t="s">
        <v>445</v>
      </c>
      <c r="WRJ16" s="171" t="s">
        <v>446</v>
      </c>
      <c r="WRK16" s="56">
        <v>4</v>
      </c>
      <c r="WRL16" s="214">
        <f>1/4</f>
        <v>0.25</v>
      </c>
      <c r="WRM16" s="207">
        <f>1/4</f>
        <v>0.25</v>
      </c>
      <c r="WRN16" s="234">
        <v>43466</v>
      </c>
      <c r="WRO16" s="235">
        <v>43830</v>
      </c>
      <c r="WRP16" s="319" t="s">
        <v>190</v>
      </c>
      <c r="WRQ16" s="274"/>
    </row>
    <row r="17" spans="2:330 16020:16033" s="31" customFormat="1" ht="39" customHeight="1">
      <c r="B17" s="404"/>
      <c r="C17" s="480"/>
      <c r="D17" s="482"/>
      <c r="E17" s="484"/>
      <c r="F17" s="86" t="s">
        <v>183</v>
      </c>
      <c r="G17" s="292" t="s">
        <v>625</v>
      </c>
      <c r="H17" s="12">
        <v>1</v>
      </c>
      <c r="I17" s="112">
        <f>1/1</f>
        <v>1</v>
      </c>
      <c r="J17" s="207">
        <f>1/1</f>
        <v>1</v>
      </c>
      <c r="K17" s="112"/>
      <c r="L17" s="12"/>
      <c r="M17" s="89">
        <v>43466</v>
      </c>
      <c r="N17" s="90">
        <v>43555</v>
      </c>
      <c r="O17" s="300" t="s">
        <v>190</v>
      </c>
      <c r="LF17" s="404"/>
      <c r="LG17" s="404"/>
      <c r="LH17" s="404"/>
      <c r="LI17" s="470"/>
      <c r="LJ17" s="174" t="s">
        <v>183</v>
      </c>
      <c r="LK17" s="171" t="s">
        <v>199</v>
      </c>
      <c r="LL17" s="56">
        <v>1</v>
      </c>
      <c r="LM17" s="112">
        <f>1/1</f>
        <v>1</v>
      </c>
      <c r="LN17" s="56"/>
      <c r="LO17" s="56"/>
      <c r="LP17" s="175">
        <v>43466</v>
      </c>
      <c r="LQ17" s="176">
        <v>43555</v>
      </c>
      <c r="LR17" s="165" t="s">
        <v>190</v>
      </c>
      <c r="WRD17" s="316"/>
      <c r="WRE17" s="404"/>
      <c r="WRF17" s="404"/>
      <c r="WRG17" s="404"/>
      <c r="WRH17" s="488"/>
      <c r="WRI17" s="321" t="s">
        <v>183</v>
      </c>
      <c r="WRJ17" s="171" t="s">
        <v>199</v>
      </c>
      <c r="WRK17" s="56">
        <v>1</v>
      </c>
      <c r="WRL17" s="214">
        <f>1/1</f>
        <v>1</v>
      </c>
      <c r="WRM17" s="207">
        <f>1/1</f>
        <v>1</v>
      </c>
      <c r="WRN17" s="175">
        <v>43466</v>
      </c>
      <c r="WRO17" s="176">
        <v>43555</v>
      </c>
      <c r="WRP17" s="319" t="s">
        <v>190</v>
      </c>
      <c r="WRQ17" s="274"/>
    </row>
    <row r="18" spans="2:330 16020:16033" s="7" customFormat="1" ht="49.5" customHeight="1">
      <c r="B18" s="404"/>
      <c r="C18" s="480"/>
      <c r="D18" s="482"/>
      <c r="E18" s="479" t="s">
        <v>197</v>
      </c>
      <c r="F18" s="86" t="s">
        <v>184</v>
      </c>
      <c r="G18" s="292" t="s">
        <v>626</v>
      </c>
      <c r="H18" s="12">
        <v>1</v>
      </c>
      <c r="I18" s="108" t="s">
        <v>444</v>
      </c>
      <c r="J18" s="207">
        <v>0</v>
      </c>
      <c r="K18" s="108"/>
      <c r="L18" s="12"/>
      <c r="M18" s="84">
        <v>43617</v>
      </c>
      <c r="N18" s="85">
        <v>43646</v>
      </c>
      <c r="O18" s="300" t="s">
        <v>190</v>
      </c>
      <c r="LF18" s="404"/>
      <c r="LG18" s="404"/>
      <c r="LH18" s="404"/>
      <c r="LI18" s="406" t="s">
        <v>197</v>
      </c>
      <c r="LJ18" s="174" t="s">
        <v>184</v>
      </c>
      <c r="LK18" s="171" t="s">
        <v>199</v>
      </c>
      <c r="LL18" s="56">
        <v>1</v>
      </c>
      <c r="LM18" s="108" t="s">
        <v>444</v>
      </c>
      <c r="LN18" s="56"/>
      <c r="LO18" s="56"/>
      <c r="LP18" s="38">
        <v>43617</v>
      </c>
      <c r="LQ18" s="39">
        <v>43646</v>
      </c>
      <c r="LR18" s="165" t="s">
        <v>190</v>
      </c>
      <c r="WRD18" s="316"/>
      <c r="WRE18" s="404"/>
      <c r="WRF18" s="404"/>
      <c r="WRG18" s="404"/>
      <c r="WRH18" s="487" t="s">
        <v>197</v>
      </c>
      <c r="WRI18" s="321" t="s">
        <v>184</v>
      </c>
      <c r="WRJ18" s="171" t="s">
        <v>199</v>
      </c>
      <c r="WRK18" s="56">
        <v>1</v>
      </c>
      <c r="WRL18" s="397" t="s">
        <v>444</v>
      </c>
      <c r="WRM18" s="207">
        <v>0</v>
      </c>
      <c r="WRN18" s="236">
        <v>43617</v>
      </c>
      <c r="WRO18" s="237">
        <v>43646</v>
      </c>
      <c r="WRP18" s="319" t="s">
        <v>190</v>
      </c>
      <c r="WRQ18" s="316"/>
    </row>
    <row r="19" spans="2:330 16020:16033" s="7" customFormat="1" ht="48" customHeight="1">
      <c r="B19" s="404"/>
      <c r="C19" s="480"/>
      <c r="D19" s="482"/>
      <c r="E19" s="479"/>
      <c r="F19" s="91" t="s">
        <v>200</v>
      </c>
      <c r="G19" s="87" t="s">
        <v>201</v>
      </c>
      <c r="H19" s="88">
        <v>2</v>
      </c>
      <c r="I19" s="108" t="s">
        <v>444</v>
      </c>
      <c r="J19" s="207">
        <v>0</v>
      </c>
      <c r="K19" s="108"/>
      <c r="L19" s="88"/>
      <c r="M19" s="84">
        <v>43466</v>
      </c>
      <c r="N19" s="85">
        <v>43830</v>
      </c>
      <c r="O19" s="300" t="s">
        <v>194</v>
      </c>
      <c r="LF19" s="404"/>
      <c r="LG19" s="404"/>
      <c r="LH19" s="404"/>
      <c r="LI19" s="406"/>
      <c r="LJ19" s="13" t="s">
        <v>200</v>
      </c>
      <c r="LK19" s="165" t="s">
        <v>201</v>
      </c>
      <c r="LL19" s="41">
        <v>2</v>
      </c>
      <c r="LM19" s="108" t="s">
        <v>444</v>
      </c>
      <c r="LN19" s="41"/>
      <c r="LO19" s="41"/>
      <c r="LP19" s="38">
        <v>43466</v>
      </c>
      <c r="LQ19" s="39">
        <v>43830</v>
      </c>
      <c r="LR19" s="165" t="s">
        <v>194</v>
      </c>
      <c r="WRD19" s="316"/>
      <c r="WRE19" s="404"/>
      <c r="WRF19" s="404"/>
      <c r="WRG19" s="404"/>
      <c r="WRH19" s="487"/>
      <c r="WRI19" s="247" t="s">
        <v>200</v>
      </c>
      <c r="WRJ19" s="319" t="s">
        <v>646</v>
      </c>
      <c r="WRK19" s="41">
        <v>2</v>
      </c>
      <c r="WRL19" s="397" t="s">
        <v>444</v>
      </c>
      <c r="WRM19" s="207">
        <v>0</v>
      </c>
      <c r="WRN19" s="236">
        <v>43466</v>
      </c>
      <c r="WRO19" s="237">
        <v>43830</v>
      </c>
      <c r="WRP19" s="319" t="s">
        <v>194</v>
      </c>
      <c r="WRQ19" s="316"/>
    </row>
    <row r="20" spans="2:330 16020:16033" s="7" customFormat="1" ht="55.5" customHeight="1">
      <c r="B20" s="404"/>
      <c r="C20" s="480"/>
      <c r="D20" s="482"/>
      <c r="E20" s="479"/>
      <c r="F20" s="92" t="s">
        <v>202</v>
      </c>
      <c r="G20" s="75" t="s">
        <v>203</v>
      </c>
      <c r="H20" s="76">
        <v>1</v>
      </c>
      <c r="I20" s="108" t="s">
        <v>444</v>
      </c>
      <c r="J20" s="207">
        <v>0</v>
      </c>
      <c r="K20" s="108"/>
      <c r="L20" s="76"/>
      <c r="M20" s="93">
        <v>43556</v>
      </c>
      <c r="N20" s="94">
        <v>43615</v>
      </c>
      <c r="O20" s="300" t="s">
        <v>194</v>
      </c>
      <c r="LF20" s="404"/>
      <c r="LG20" s="404"/>
      <c r="LH20" s="404"/>
      <c r="LI20" s="406"/>
      <c r="LJ20" s="177" t="s">
        <v>202</v>
      </c>
      <c r="LK20" s="178" t="s">
        <v>203</v>
      </c>
      <c r="LL20" s="179">
        <v>1</v>
      </c>
      <c r="LM20" s="108" t="s">
        <v>444</v>
      </c>
      <c r="LN20" s="179"/>
      <c r="LO20" s="179"/>
      <c r="LP20" s="180">
        <v>43556</v>
      </c>
      <c r="LQ20" s="181">
        <v>43615</v>
      </c>
      <c r="LR20" s="165" t="s">
        <v>194</v>
      </c>
      <c r="WRD20" s="316"/>
      <c r="WRE20" s="404"/>
      <c r="WRF20" s="404"/>
      <c r="WRG20" s="404"/>
      <c r="WRH20" s="487"/>
      <c r="WRI20" s="322" t="s">
        <v>202</v>
      </c>
      <c r="WRJ20" s="178" t="s">
        <v>647</v>
      </c>
      <c r="WRK20" s="179">
        <v>1</v>
      </c>
      <c r="WRL20" s="397" t="s">
        <v>444</v>
      </c>
      <c r="WRM20" s="207">
        <v>0</v>
      </c>
      <c r="WRN20" s="180">
        <v>43556</v>
      </c>
      <c r="WRO20" s="181">
        <v>43615</v>
      </c>
      <c r="WRP20" s="319" t="s">
        <v>194</v>
      </c>
      <c r="WRQ20" s="316"/>
    </row>
    <row r="21" spans="2:330 16020:16033" s="7" customFormat="1" ht="49.5" customHeight="1">
      <c r="B21" s="404"/>
      <c r="C21" s="480"/>
      <c r="D21" s="482"/>
      <c r="E21" s="479"/>
      <c r="F21" s="91" t="s">
        <v>204</v>
      </c>
      <c r="G21" s="11" t="s">
        <v>205</v>
      </c>
      <c r="H21" s="43">
        <v>2</v>
      </c>
      <c r="I21" s="108" t="s">
        <v>444</v>
      </c>
      <c r="J21" s="207" t="s">
        <v>444</v>
      </c>
      <c r="K21" s="108"/>
      <c r="L21" s="43"/>
      <c r="M21" s="84">
        <v>43709</v>
      </c>
      <c r="N21" s="85">
        <v>43830</v>
      </c>
      <c r="O21" s="300" t="s">
        <v>194</v>
      </c>
      <c r="LF21" s="404"/>
      <c r="LG21" s="404"/>
      <c r="LH21" s="404"/>
      <c r="LI21" s="406"/>
      <c r="LJ21" s="13" t="s">
        <v>204</v>
      </c>
      <c r="LK21" s="171" t="s">
        <v>205</v>
      </c>
      <c r="LL21" s="173">
        <v>2</v>
      </c>
      <c r="LM21" s="108" t="s">
        <v>444</v>
      </c>
      <c r="LN21" s="173"/>
      <c r="LO21" s="173"/>
      <c r="LP21" s="38">
        <v>43709</v>
      </c>
      <c r="LQ21" s="39">
        <v>43830</v>
      </c>
      <c r="LR21" s="165" t="s">
        <v>194</v>
      </c>
      <c r="WRD21" s="316"/>
      <c r="WRE21" s="404"/>
      <c r="WRF21" s="404"/>
      <c r="WRG21" s="404"/>
      <c r="WRH21" s="487"/>
      <c r="WRI21" s="247" t="s">
        <v>204</v>
      </c>
      <c r="WRJ21" s="171" t="s">
        <v>205</v>
      </c>
      <c r="WRK21" s="173">
        <v>2</v>
      </c>
      <c r="WRL21" s="397" t="s">
        <v>444</v>
      </c>
      <c r="WRM21" s="207" t="s">
        <v>444</v>
      </c>
      <c r="WRN21" s="236">
        <v>43709</v>
      </c>
      <c r="WRO21" s="237">
        <v>43830</v>
      </c>
      <c r="WRP21" s="319" t="s">
        <v>194</v>
      </c>
      <c r="WRQ21" s="316"/>
    </row>
    <row r="22" spans="2:330 16020:16033" s="7" customFormat="1" ht="51.75" customHeight="1">
      <c r="B22" s="404"/>
      <c r="C22" s="480"/>
      <c r="D22" s="482"/>
      <c r="E22" s="479"/>
      <c r="F22" s="86" t="s">
        <v>206</v>
      </c>
      <c r="G22" s="11" t="s">
        <v>207</v>
      </c>
      <c r="H22" s="43">
        <v>2</v>
      </c>
      <c r="I22" s="108" t="s">
        <v>444</v>
      </c>
      <c r="J22" s="207">
        <f>1/2</f>
        <v>0.5</v>
      </c>
      <c r="K22" s="108"/>
      <c r="L22" s="43"/>
      <c r="M22" s="89">
        <v>43647</v>
      </c>
      <c r="N22" s="90">
        <v>43861</v>
      </c>
      <c r="O22" s="300" t="s">
        <v>194</v>
      </c>
      <c r="LF22" s="404"/>
      <c r="LG22" s="404"/>
      <c r="LH22" s="404"/>
      <c r="LI22" s="406"/>
      <c r="LJ22" s="174" t="s">
        <v>206</v>
      </c>
      <c r="LK22" s="171" t="s">
        <v>207</v>
      </c>
      <c r="LL22" s="173">
        <v>2</v>
      </c>
      <c r="LM22" s="108" t="s">
        <v>444</v>
      </c>
      <c r="LN22" s="173"/>
      <c r="LO22" s="173"/>
      <c r="LP22" s="175">
        <v>43647</v>
      </c>
      <c r="LQ22" s="176">
        <v>43861</v>
      </c>
      <c r="LR22" s="165" t="s">
        <v>194</v>
      </c>
      <c r="WRD22" s="316"/>
      <c r="WRE22" s="404"/>
      <c r="WRF22" s="404"/>
      <c r="WRG22" s="404"/>
      <c r="WRH22" s="487"/>
      <c r="WRI22" s="321" t="s">
        <v>206</v>
      </c>
      <c r="WRJ22" s="171" t="s">
        <v>207</v>
      </c>
      <c r="WRK22" s="173">
        <v>2</v>
      </c>
      <c r="WRL22" s="397" t="s">
        <v>444</v>
      </c>
      <c r="WRM22" s="207">
        <f>1/2</f>
        <v>0.5</v>
      </c>
      <c r="WRN22" s="175">
        <v>43647</v>
      </c>
      <c r="WRO22" s="176">
        <v>43861</v>
      </c>
      <c r="WRP22" s="319" t="s">
        <v>194</v>
      </c>
      <c r="WRQ22" s="316"/>
    </row>
    <row r="23" spans="2:330 16020:16033" s="31" customFormat="1" ht="50.25" customHeight="1">
      <c r="B23" s="404"/>
      <c r="C23" s="480"/>
      <c r="D23" s="482"/>
      <c r="E23" s="479"/>
      <c r="F23" s="86" t="s">
        <v>209</v>
      </c>
      <c r="G23" s="11" t="s">
        <v>208</v>
      </c>
      <c r="H23" s="43">
        <v>1</v>
      </c>
      <c r="I23" s="112">
        <f>1/1</f>
        <v>1</v>
      </c>
      <c r="J23" s="207">
        <f>1/1</f>
        <v>1</v>
      </c>
      <c r="K23" s="112"/>
      <c r="L23" s="43"/>
      <c r="M23" s="89">
        <v>43466</v>
      </c>
      <c r="N23" s="90">
        <v>43889</v>
      </c>
      <c r="O23" s="300" t="s">
        <v>194</v>
      </c>
      <c r="LF23" s="404"/>
      <c r="LG23" s="404"/>
      <c r="LH23" s="404"/>
      <c r="LI23" s="406"/>
      <c r="LJ23" s="174" t="s">
        <v>209</v>
      </c>
      <c r="LK23" s="171" t="s">
        <v>208</v>
      </c>
      <c r="LL23" s="173">
        <v>1</v>
      </c>
      <c r="LM23" s="112">
        <f>1/1</f>
        <v>1</v>
      </c>
      <c r="LN23" s="173"/>
      <c r="LO23" s="173"/>
      <c r="LP23" s="175">
        <v>43466</v>
      </c>
      <c r="LQ23" s="176">
        <v>43889</v>
      </c>
      <c r="LR23" s="165" t="s">
        <v>194</v>
      </c>
      <c r="WRD23" s="316"/>
      <c r="WRE23" s="404"/>
      <c r="WRF23" s="404"/>
      <c r="WRG23" s="404"/>
      <c r="WRH23" s="487"/>
      <c r="WRI23" s="321" t="s">
        <v>209</v>
      </c>
      <c r="WRJ23" s="171" t="s">
        <v>208</v>
      </c>
      <c r="WRK23" s="173">
        <v>1</v>
      </c>
      <c r="WRL23" s="214">
        <f>1/1</f>
        <v>1</v>
      </c>
      <c r="WRM23" s="207">
        <f>1/1</f>
        <v>1</v>
      </c>
      <c r="WRN23" s="175">
        <v>43466</v>
      </c>
      <c r="WRO23" s="176">
        <v>43889</v>
      </c>
      <c r="WRP23" s="319" t="s">
        <v>194</v>
      </c>
      <c r="WRQ23" s="274"/>
    </row>
    <row r="24" spans="2:330 16020:16033" s="31" customFormat="1" ht="42.75" customHeight="1">
      <c r="B24" s="404"/>
      <c r="C24" s="480"/>
      <c r="D24" s="482"/>
      <c r="E24" s="479"/>
      <c r="F24" s="92" t="s">
        <v>443</v>
      </c>
      <c r="G24" s="75" t="s">
        <v>399</v>
      </c>
      <c r="H24" s="76">
        <v>1</v>
      </c>
      <c r="I24" s="108" t="s">
        <v>444</v>
      </c>
      <c r="J24" s="207" t="s">
        <v>444</v>
      </c>
      <c r="K24" s="108"/>
      <c r="L24" s="76"/>
      <c r="M24" s="95">
        <v>43511</v>
      </c>
      <c r="N24" s="94">
        <v>43708</v>
      </c>
      <c r="O24" s="301" t="s">
        <v>194</v>
      </c>
      <c r="LF24" s="404"/>
      <c r="LG24" s="404"/>
      <c r="LH24" s="404"/>
      <c r="LI24" s="406"/>
      <c r="LJ24" s="177" t="s">
        <v>443</v>
      </c>
      <c r="LK24" s="178" t="s">
        <v>399</v>
      </c>
      <c r="LL24" s="179">
        <v>1</v>
      </c>
      <c r="LM24" s="108" t="s">
        <v>444</v>
      </c>
      <c r="LN24" s="179"/>
      <c r="LO24" s="179"/>
      <c r="LP24" s="182">
        <v>43511</v>
      </c>
      <c r="LQ24" s="181">
        <v>43708</v>
      </c>
      <c r="LR24" s="17" t="s">
        <v>194</v>
      </c>
      <c r="WRD24" s="316"/>
      <c r="WRE24" s="404"/>
      <c r="WRF24" s="404"/>
      <c r="WRG24" s="404"/>
      <c r="WRH24" s="487"/>
      <c r="WRI24" s="321" t="s">
        <v>443</v>
      </c>
      <c r="WRJ24" s="171" t="s">
        <v>399</v>
      </c>
      <c r="WRK24" s="179">
        <v>1</v>
      </c>
      <c r="WRL24" s="397" t="s">
        <v>444</v>
      </c>
      <c r="WRM24" s="207" t="s">
        <v>444</v>
      </c>
      <c r="WRN24" s="182">
        <v>43511</v>
      </c>
      <c r="WRO24" s="181">
        <v>43708</v>
      </c>
      <c r="WRP24" s="17" t="s">
        <v>194</v>
      </c>
      <c r="WRQ24" s="316"/>
    </row>
    <row r="25" spans="2:330 16020:16033" ht="64.5" customHeight="1">
      <c r="B25" s="404"/>
      <c r="C25" s="480"/>
      <c r="D25" s="482"/>
      <c r="E25" s="10" t="s">
        <v>198</v>
      </c>
      <c r="F25" s="83" t="s">
        <v>185</v>
      </c>
      <c r="G25" s="96" t="s">
        <v>210</v>
      </c>
      <c r="H25" s="88">
        <v>1</v>
      </c>
      <c r="I25" s="108" t="s">
        <v>444</v>
      </c>
      <c r="J25" s="207" t="s">
        <v>444</v>
      </c>
      <c r="K25" s="108"/>
      <c r="L25" s="88"/>
      <c r="M25" s="97" t="s">
        <v>419</v>
      </c>
      <c r="N25" s="97" t="s">
        <v>420</v>
      </c>
      <c r="O25" s="301" t="s">
        <v>194</v>
      </c>
      <c r="LF25" s="404"/>
      <c r="LG25" s="404"/>
      <c r="LH25" s="404"/>
      <c r="LI25" s="9" t="s">
        <v>198</v>
      </c>
      <c r="LJ25" s="9" t="s">
        <v>185</v>
      </c>
      <c r="LK25" s="17" t="s">
        <v>210</v>
      </c>
      <c r="LL25" s="41">
        <v>1</v>
      </c>
      <c r="LM25" s="108" t="s">
        <v>444</v>
      </c>
      <c r="LN25" s="41"/>
      <c r="LO25" s="41"/>
      <c r="LP25" s="183" t="s">
        <v>419</v>
      </c>
      <c r="LQ25" s="183" t="s">
        <v>420</v>
      </c>
      <c r="LR25" s="17" t="s">
        <v>194</v>
      </c>
      <c r="WRE25" s="404"/>
      <c r="WRF25" s="404"/>
      <c r="WRG25" s="404"/>
      <c r="WRH25" s="239" t="s">
        <v>198</v>
      </c>
      <c r="WRI25" s="239" t="s">
        <v>185</v>
      </c>
      <c r="WRJ25" s="17" t="s">
        <v>210</v>
      </c>
      <c r="WRK25" s="41">
        <v>1</v>
      </c>
      <c r="WRL25" s="397" t="s">
        <v>444</v>
      </c>
      <c r="WRM25" s="207" t="s">
        <v>444</v>
      </c>
      <c r="WRN25" s="183" t="s">
        <v>419</v>
      </c>
      <c r="WRO25" s="183" t="s">
        <v>420</v>
      </c>
      <c r="WRP25" s="17" t="s">
        <v>194</v>
      </c>
      <c r="WRQ25" s="316"/>
    </row>
    <row r="26" spans="2:330 16020:16033" ht="45.75" customHeight="1" thickBot="1">
      <c r="B26" s="404"/>
      <c r="C26" s="480"/>
      <c r="D26" s="483"/>
      <c r="E26" s="302"/>
      <c r="F26" s="203"/>
      <c r="G26" s="203"/>
      <c r="H26" s="203"/>
      <c r="I26" s="225">
        <f>AVERAGE(I13:I25)</f>
        <v>0.64583333333333326</v>
      </c>
      <c r="J26" s="115">
        <f>AVERAGE(J13:J25)</f>
        <v>0.3833333333333333</v>
      </c>
      <c r="K26" s="203"/>
      <c r="L26" s="203"/>
      <c r="M26" s="203"/>
      <c r="N26" s="471" t="s">
        <v>7</v>
      </c>
      <c r="O26" s="472"/>
      <c r="LF26" s="404"/>
      <c r="LG26" s="404"/>
      <c r="LH26" s="404"/>
      <c r="LI26" s="9"/>
      <c r="LJ26" s="73"/>
      <c r="LK26" s="73"/>
      <c r="LL26" s="73"/>
      <c r="LM26" s="40">
        <f>AVERAGE(LM13:LM25)</f>
        <v>0.51666666666666661</v>
      </c>
      <c r="LN26" s="73"/>
      <c r="LO26" s="73"/>
      <c r="LP26" s="73"/>
      <c r="LQ26" s="469" t="s">
        <v>7</v>
      </c>
      <c r="LR26" s="469"/>
      <c r="WRE26" s="404"/>
      <c r="WRF26" s="404"/>
      <c r="WRG26" s="404"/>
      <c r="WRH26" s="239"/>
      <c r="WRI26" s="323"/>
      <c r="WRJ26" s="73"/>
      <c r="WRK26" s="324"/>
      <c r="WRL26" s="325">
        <f>AVERAGE(WRL13:WRL25)</f>
        <v>0.64583333333333326</v>
      </c>
      <c r="WRM26" s="326">
        <f>AVERAGE(WRM13:WRM25)</f>
        <v>0.3833333333333333</v>
      </c>
      <c r="WRN26" s="73"/>
      <c r="WRO26" s="469" t="s">
        <v>7</v>
      </c>
      <c r="WRP26" s="469"/>
      <c r="WRQ26" s="82"/>
    </row>
    <row r="27" spans="2:330 16020:16033" ht="33" customHeight="1">
      <c r="I27" s="82">
        <f>AVERAGE(I13:I26)</f>
        <v>0.64583333333333326</v>
      </c>
      <c r="J27" s="102">
        <f>AVERAGE(J13:J26)</f>
        <v>0.38333333333333336</v>
      </c>
      <c r="WRL27" s="82"/>
      <c r="WRM27" s="82"/>
      <c r="WRO27" s="5"/>
    </row>
    <row r="28" spans="2:330 16020:16033" ht="24.75" customHeight="1">
      <c r="I28" s="102"/>
      <c r="WRO28" s="5"/>
    </row>
    <row r="29" spans="2:330 16020:16033" ht="24.75" customHeight="1">
      <c r="WRO29" s="5"/>
    </row>
    <row r="30" spans="2:330 16020:16033" ht="24.75" customHeight="1"/>
    <row r="31" spans="2:330 16020:16033" ht="24.75" customHeight="1"/>
  </sheetData>
  <mergeCells count="79">
    <mergeCell ref="WRL11:WRM11"/>
    <mergeCell ref="WRO11:WRO12"/>
    <mergeCell ref="WRP11:WRP12"/>
    <mergeCell ref="WRE13:WRE26"/>
    <mergeCell ref="WRF13:WRF26"/>
    <mergeCell ref="WRG13:WRG26"/>
    <mergeCell ref="WRH14:WRH15"/>
    <mergeCell ref="WRH16:WRH17"/>
    <mergeCell ref="WRH18:WRH24"/>
    <mergeCell ref="WRO26:WRP26"/>
    <mergeCell ref="WRN11:WRN12"/>
    <mergeCell ref="WRD1:WRD15"/>
    <mergeCell ref="WRE1:WRF4"/>
    <mergeCell ref="WRG1:WRO4"/>
    <mergeCell ref="WRE5:WRP5"/>
    <mergeCell ref="WRE6:WRP6"/>
    <mergeCell ref="WRE7:WRJ7"/>
    <mergeCell ref="WRE8:WRK8"/>
    <mergeCell ref="WRE9:WRP9"/>
    <mergeCell ref="WRE10:WRP10"/>
    <mergeCell ref="WRE11:WRE12"/>
    <mergeCell ref="WRF11:WRF12"/>
    <mergeCell ref="WRG11:WRG12"/>
    <mergeCell ref="WRH11:WRH12"/>
    <mergeCell ref="WRI11:WRI12"/>
    <mergeCell ref="WRJ11:WRJ12"/>
    <mergeCell ref="WRK11:WRK12"/>
    <mergeCell ref="E14:E15"/>
    <mergeCell ref="B13:B26"/>
    <mergeCell ref="C13:C26"/>
    <mergeCell ref="D13:D26"/>
    <mergeCell ref="E16:E17"/>
    <mergeCell ref="E18:E24"/>
    <mergeCell ref="D1:N4"/>
    <mergeCell ref="A1:A15"/>
    <mergeCell ref="B5:O5"/>
    <mergeCell ref="B6:O6"/>
    <mergeCell ref="B7:G7"/>
    <mergeCell ref="B8:H8"/>
    <mergeCell ref="B9:O9"/>
    <mergeCell ref="B10:O10"/>
    <mergeCell ref="B11:B12"/>
    <mergeCell ref="B1:C4"/>
    <mergeCell ref="C11:C12"/>
    <mergeCell ref="E11:E12"/>
    <mergeCell ref="D11:D12"/>
    <mergeCell ref="F11:F12"/>
    <mergeCell ref="G11:G12"/>
    <mergeCell ref="H11:H12"/>
    <mergeCell ref="LF1:LG4"/>
    <mergeCell ref="LH1:LQ4"/>
    <mergeCell ref="LF5:LR5"/>
    <mergeCell ref="LF6:LR6"/>
    <mergeCell ref="LF7:LK7"/>
    <mergeCell ref="LF8:LL8"/>
    <mergeCell ref="LF9:LR9"/>
    <mergeCell ref="LF10:LR10"/>
    <mergeCell ref="LF11:LF12"/>
    <mergeCell ref="LG11:LG12"/>
    <mergeCell ref="LH11:LH12"/>
    <mergeCell ref="LI11:LI12"/>
    <mergeCell ref="LJ11:LJ12"/>
    <mergeCell ref="LK11:LK12"/>
    <mergeCell ref="LL11:LL12"/>
    <mergeCell ref="LM11:LP11"/>
    <mergeCell ref="LQ11:LQ12"/>
    <mergeCell ref="LR11:LR12"/>
    <mergeCell ref="LQ26:LR26"/>
    <mergeCell ref="I11:L11"/>
    <mergeCell ref="LF13:LF26"/>
    <mergeCell ref="LG13:LG26"/>
    <mergeCell ref="LH13:LH26"/>
    <mergeCell ref="LI14:LI15"/>
    <mergeCell ref="LI16:LI17"/>
    <mergeCell ref="LI18:LI24"/>
    <mergeCell ref="M11:M12"/>
    <mergeCell ref="N11:N12"/>
    <mergeCell ref="O11:O12"/>
    <mergeCell ref="N26:O26"/>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topLeftCell="G24" zoomScale="90" zoomScaleNormal="90" workbookViewId="0">
      <selection activeCell="K24" sqref="K1:L1048576"/>
    </sheetView>
  </sheetViews>
  <sheetFormatPr baseColWidth="10" defaultRowHeight="12"/>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10" width="10" style="4" customWidth="1"/>
    <col min="11" max="11" width="17.85546875" style="5" customWidth="1"/>
    <col min="12" max="12" width="22" style="4" customWidth="1"/>
    <col min="13"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3" s="1" customFormat="1" ht="21.75" customHeight="1">
      <c r="A1" s="426"/>
      <c r="B1" s="462"/>
      <c r="C1" s="463"/>
      <c r="D1" s="444" t="s">
        <v>17</v>
      </c>
      <c r="E1" s="501"/>
      <c r="F1" s="501"/>
      <c r="G1" s="501"/>
      <c r="H1" s="501"/>
      <c r="I1" s="501"/>
      <c r="J1" s="501"/>
      <c r="K1" s="502"/>
      <c r="L1" s="6" t="s">
        <v>0</v>
      </c>
    </row>
    <row r="2" spans="1:13" s="1" customFormat="1" ht="21.75" customHeight="1">
      <c r="A2" s="426"/>
      <c r="B2" s="464"/>
      <c r="C2" s="465"/>
      <c r="D2" s="503"/>
      <c r="E2" s="504"/>
      <c r="F2" s="504"/>
      <c r="G2" s="504"/>
      <c r="H2" s="504"/>
      <c r="I2" s="504"/>
      <c r="J2" s="504"/>
      <c r="K2" s="505"/>
      <c r="L2" s="51" t="s">
        <v>254</v>
      </c>
    </row>
    <row r="3" spans="1:13" s="1" customFormat="1" ht="21.75" customHeight="1">
      <c r="A3" s="426"/>
      <c r="B3" s="464"/>
      <c r="C3" s="465"/>
      <c r="D3" s="503"/>
      <c r="E3" s="504"/>
      <c r="F3" s="504"/>
      <c r="G3" s="504"/>
      <c r="H3" s="504"/>
      <c r="I3" s="504"/>
      <c r="J3" s="504"/>
      <c r="K3" s="505"/>
      <c r="L3" s="6" t="s">
        <v>255</v>
      </c>
    </row>
    <row r="4" spans="1:13" s="1" customFormat="1" ht="21.75" customHeight="1">
      <c r="A4" s="426"/>
      <c r="B4" s="466"/>
      <c r="C4" s="467"/>
      <c r="D4" s="506"/>
      <c r="E4" s="507"/>
      <c r="F4" s="507"/>
      <c r="G4" s="507"/>
      <c r="H4" s="507"/>
      <c r="I4" s="507"/>
      <c r="J4" s="507"/>
      <c r="K4" s="508"/>
      <c r="L4" s="6" t="s">
        <v>1</v>
      </c>
    </row>
    <row r="5" spans="1:13" s="1" customFormat="1" ht="28.5" customHeight="1">
      <c r="A5" s="426"/>
      <c r="B5" s="477"/>
      <c r="C5" s="477"/>
      <c r="D5" s="477"/>
      <c r="E5" s="477"/>
      <c r="F5" s="477"/>
      <c r="G5" s="477"/>
      <c r="H5" s="477"/>
      <c r="I5" s="477"/>
      <c r="J5" s="477"/>
      <c r="K5" s="477"/>
      <c r="L5" s="477"/>
    </row>
    <row r="6" spans="1:13" s="2" customFormat="1" ht="28.5" customHeight="1">
      <c r="A6" s="426"/>
      <c r="B6" s="478" t="s">
        <v>2</v>
      </c>
      <c r="C6" s="478"/>
      <c r="D6" s="478"/>
      <c r="E6" s="478"/>
      <c r="F6" s="478"/>
      <c r="G6" s="478"/>
      <c r="H6" s="478"/>
      <c r="I6" s="478"/>
      <c r="J6" s="478"/>
      <c r="K6" s="478"/>
      <c r="L6" s="478"/>
    </row>
    <row r="7" spans="1:13" s="2" customFormat="1" ht="28.5" customHeight="1">
      <c r="A7" s="426"/>
      <c r="B7" s="478" t="s">
        <v>8</v>
      </c>
      <c r="C7" s="478"/>
      <c r="D7" s="478"/>
      <c r="E7" s="478"/>
      <c r="F7" s="478"/>
      <c r="G7" s="478"/>
      <c r="H7" s="8"/>
      <c r="I7" s="162"/>
      <c r="J7" s="162"/>
      <c r="K7" s="8"/>
      <c r="L7" s="8"/>
    </row>
    <row r="8" spans="1:13" s="2" customFormat="1" ht="28.5" customHeight="1">
      <c r="A8" s="426"/>
      <c r="B8" s="478" t="s">
        <v>3</v>
      </c>
      <c r="C8" s="478"/>
      <c r="D8" s="478"/>
      <c r="E8" s="478"/>
      <c r="F8" s="478"/>
      <c r="G8" s="478"/>
      <c r="H8" s="478"/>
      <c r="I8" s="162"/>
      <c r="J8" s="162"/>
      <c r="K8" s="8"/>
      <c r="L8" s="8"/>
    </row>
    <row r="9" spans="1:13" s="1" customFormat="1" ht="28.5" customHeight="1">
      <c r="A9" s="426"/>
      <c r="B9" s="497" t="s">
        <v>394</v>
      </c>
      <c r="C9" s="497"/>
      <c r="D9" s="497"/>
      <c r="E9" s="497"/>
      <c r="F9" s="497"/>
      <c r="G9" s="497"/>
      <c r="H9" s="497"/>
      <c r="I9" s="497"/>
      <c r="J9" s="497"/>
      <c r="K9" s="497"/>
      <c r="L9" s="497"/>
    </row>
    <row r="10" spans="1:13" s="1" customFormat="1" ht="28.5" customHeight="1" thickBot="1">
      <c r="A10" s="426"/>
      <c r="B10" s="477"/>
      <c r="C10" s="477"/>
      <c r="D10" s="477"/>
      <c r="E10" s="477"/>
      <c r="F10" s="477"/>
      <c r="G10" s="477"/>
      <c r="H10" s="477"/>
      <c r="I10" s="477"/>
      <c r="J10" s="477"/>
      <c r="K10" s="477"/>
      <c r="L10" s="477"/>
    </row>
    <row r="11" spans="1:13" s="1" customFormat="1" ht="28.5" customHeight="1" thickBot="1">
      <c r="A11" s="426"/>
      <c r="B11" s="434" t="s">
        <v>62</v>
      </c>
      <c r="C11" s="453" t="s">
        <v>63</v>
      </c>
      <c r="D11" s="453" t="s">
        <v>4</v>
      </c>
      <c r="E11" s="436" t="s">
        <v>41</v>
      </c>
      <c r="F11" s="436" t="s">
        <v>5</v>
      </c>
      <c r="G11" s="436" t="s">
        <v>14</v>
      </c>
      <c r="H11" s="498" t="s">
        <v>6</v>
      </c>
      <c r="I11" s="495" t="s">
        <v>447</v>
      </c>
      <c r="J11" s="496"/>
      <c r="K11" s="475" t="s">
        <v>12</v>
      </c>
      <c r="L11" s="410" t="s">
        <v>13</v>
      </c>
      <c r="M11" s="413" t="s">
        <v>11</v>
      </c>
    </row>
    <row r="12" spans="1:13" s="3" customFormat="1" ht="28.5" customHeight="1" thickBot="1">
      <c r="A12" s="426"/>
      <c r="B12" s="452"/>
      <c r="C12" s="454"/>
      <c r="D12" s="454"/>
      <c r="E12" s="438"/>
      <c r="F12" s="438"/>
      <c r="G12" s="438"/>
      <c r="H12" s="499"/>
      <c r="I12" s="283" t="s">
        <v>449</v>
      </c>
      <c r="J12" s="284" t="s">
        <v>450</v>
      </c>
      <c r="K12" s="500"/>
      <c r="L12" s="411"/>
      <c r="M12" s="468"/>
    </row>
    <row r="13" spans="1:13" s="7" customFormat="1" ht="62.25" customHeight="1">
      <c r="A13" s="426"/>
      <c r="B13" s="416" t="s">
        <v>69</v>
      </c>
      <c r="C13" s="490" t="s">
        <v>393</v>
      </c>
      <c r="D13" s="481" t="s">
        <v>105</v>
      </c>
      <c r="E13" s="195" t="s">
        <v>65</v>
      </c>
      <c r="F13" s="196" t="s">
        <v>71</v>
      </c>
      <c r="G13" s="197" t="s">
        <v>76</v>
      </c>
      <c r="H13" s="208">
        <v>3</v>
      </c>
      <c r="I13" s="273" t="s">
        <v>444</v>
      </c>
      <c r="J13" s="273">
        <f>1/3</f>
        <v>0.33333333333333331</v>
      </c>
      <c r="K13" s="198">
        <v>43586</v>
      </c>
      <c r="L13" s="198">
        <v>43861</v>
      </c>
      <c r="M13" s="199" t="s">
        <v>77</v>
      </c>
    </row>
    <row r="14" spans="1:13" s="7" customFormat="1" ht="91.5" customHeight="1">
      <c r="B14" s="416"/>
      <c r="C14" s="490"/>
      <c r="D14" s="482"/>
      <c r="E14" s="166" t="s">
        <v>66</v>
      </c>
      <c r="F14" s="23" t="s">
        <v>400</v>
      </c>
      <c r="G14" s="20" t="s">
        <v>421</v>
      </c>
      <c r="H14" s="56">
        <v>4</v>
      </c>
      <c r="I14" s="206">
        <f>1/4</f>
        <v>0.25</v>
      </c>
      <c r="J14" s="206">
        <f>2/4</f>
        <v>0.5</v>
      </c>
      <c r="K14" s="25">
        <v>43556</v>
      </c>
      <c r="L14" s="25">
        <v>43861</v>
      </c>
      <c r="M14" s="200" t="s">
        <v>9</v>
      </c>
    </row>
    <row r="15" spans="1:13" s="7" customFormat="1" ht="66" customHeight="1">
      <c r="B15" s="416"/>
      <c r="C15" s="490"/>
      <c r="D15" s="482"/>
      <c r="E15" s="19" t="s">
        <v>67</v>
      </c>
      <c r="F15" s="19" t="s">
        <v>72</v>
      </c>
      <c r="G15" s="20" t="s">
        <v>78</v>
      </c>
      <c r="H15" s="56">
        <v>1</v>
      </c>
      <c r="I15" s="206" t="s">
        <v>444</v>
      </c>
      <c r="J15" s="206">
        <f>1/1</f>
        <v>1</v>
      </c>
      <c r="K15" s="25">
        <v>43617</v>
      </c>
      <c r="L15" s="25">
        <v>43646</v>
      </c>
      <c r="M15" s="200" t="s">
        <v>9</v>
      </c>
    </row>
    <row r="16" spans="1:13" s="7" customFormat="1" ht="42" customHeight="1">
      <c r="B16" s="416"/>
      <c r="C16" s="490"/>
      <c r="D16" s="482"/>
      <c r="E16" s="494" t="s">
        <v>68</v>
      </c>
      <c r="F16" s="19" t="s">
        <v>422</v>
      </c>
      <c r="G16" s="21" t="s">
        <v>423</v>
      </c>
      <c r="H16" s="41">
        <v>2</v>
      </c>
      <c r="I16" s="15">
        <f>1/2</f>
        <v>0.5</v>
      </c>
      <c r="J16" s="15">
        <f>1/2</f>
        <v>0.5</v>
      </c>
      <c r="K16" s="25">
        <v>43497</v>
      </c>
      <c r="L16" s="25">
        <v>43830</v>
      </c>
      <c r="M16" s="200" t="s">
        <v>9</v>
      </c>
    </row>
    <row r="17" spans="2:13" s="7" customFormat="1" ht="56.25" customHeight="1">
      <c r="B17" s="416"/>
      <c r="C17" s="490"/>
      <c r="D17" s="482"/>
      <c r="E17" s="494"/>
      <c r="F17" s="28" t="s">
        <v>75</v>
      </c>
      <c r="G17" s="20" t="s">
        <v>79</v>
      </c>
      <c r="H17" s="56">
        <v>1</v>
      </c>
      <c r="I17" s="206">
        <f>1/1</f>
        <v>1</v>
      </c>
      <c r="J17" s="206">
        <f>1/1</f>
        <v>1</v>
      </c>
      <c r="K17" s="25">
        <v>43466</v>
      </c>
      <c r="L17" s="25">
        <v>43861</v>
      </c>
      <c r="M17" s="200" t="s">
        <v>9</v>
      </c>
    </row>
    <row r="18" spans="2:13" s="7" customFormat="1" ht="28.5" customHeight="1">
      <c r="B18" s="416"/>
      <c r="C18" s="490"/>
      <c r="D18" s="482"/>
      <c r="E18" s="487" t="s">
        <v>51</v>
      </c>
      <c r="F18" s="165" t="s">
        <v>54</v>
      </c>
      <c r="G18" s="11" t="s">
        <v>81</v>
      </c>
      <c r="H18" s="56">
        <v>4</v>
      </c>
      <c r="I18" s="206">
        <f>1/4</f>
        <v>0.25</v>
      </c>
      <c r="J18" s="206">
        <f>2/4</f>
        <v>0.5</v>
      </c>
      <c r="K18" s="25">
        <v>43556</v>
      </c>
      <c r="L18" s="25">
        <v>43861</v>
      </c>
      <c r="M18" s="200" t="s">
        <v>9</v>
      </c>
    </row>
    <row r="19" spans="2:13" s="7" customFormat="1" ht="32.25" customHeight="1">
      <c r="B19" s="416"/>
      <c r="C19" s="490"/>
      <c r="D19" s="482"/>
      <c r="E19" s="487"/>
      <c r="F19" s="165" t="s">
        <v>55</v>
      </c>
      <c r="G19" s="11" t="s">
        <v>83</v>
      </c>
      <c r="H19" s="56">
        <v>2</v>
      </c>
      <c r="I19" s="246" t="s">
        <v>444</v>
      </c>
      <c r="J19" s="246">
        <f>1/2</f>
        <v>0.5</v>
      </c>
      <c r="K19" s="25">
        <v>43647</v>
      </c>
      <c r="L19" s="25">
        <v>43861</v>
      </c>
      <c r="M19" s="200" t="s">
        <v>424</v>
      </c>
    </row>
    <row r="20" spans="2:13" s="7" customFormat="1" ht="28.5" customHeight="1">
      <c r="B20" s="416"/>
      <c r="C20" s="490"/>
      <c r="D20" s="482"/>
      <c r="E20" s="487"/>
      <c r="F20" s="165" t="s">
        <v>56</v>
      </c>
      <c r="G20" s="11" t="s">
        <v>84</v>
      </c>
      <c r="H20" s="56">
        <v>3</v>
      </c>
      <c r="I20" s="206" t="s">
        <v>444</v>
      </c>
      <c r="J20" s="206">
        <f>1/3</f>
        <v>0.33333333333333331</v>
      </c>
      <c r="K20" s="25">
        <v>43586</v>
      </c>
      <c r="L20" s="25">
        <v>43861</v>
      </c>
      <c r="M20" s="200" t="s">
        <v>77</v>
      </c>
    </row>
    <row r="21" spans="2:13" ht="31.5" customHeight="1">
      <c r="B21" s="416"/>
      <c r="C21" s="490"/>
      <c r="D21" s="482"/>
      <c r="E21" s="487"/>
      <c r="F21" s="165" t="s">
        <v>57</v>
      </c>
      <c r="G21" s="11" t="s">
        <v>85</v>
      </c>
      <c r="H21" s="56">
        <v>6</v>
      </c>
      <c r="I21" s="206">
        <f>3/6</f>
        <v>0.5</v>
      </c>
      <c r="J21" s="206">
        <f>5/6</f>
        <v>0.83333333333333337</v>
      </c>
      <c r="K21" s="25">
        <v>43466</v>
      </c>
      <c r="L21" s="25">
        <v>43830</v>
      </c>
      <c r="M21" s="200" t="s">
        <v>9</v>
      </c>
    </row>
    <row r="22" spans="2:13" ht="40.5" customHeight="1">
      <c r="B22" s="416"/>
      <c r="C22" s="490"/>
      <c r="D22" s="482"/>
      <c r="E22" s="487"/>
      <c r="F22" s="165" t="s">
        <v>430</v>
      </c>
      <c r="G22" s="11" t="s">
        <v>431</v>
      </c>
      <c r="H22" s="56">
        <v>1</v>
      </c>
      <c r="I22" s="206">
        <f>1/1</f>
        <v>1</v>
      </c>
      <c r="J22" s="206">
        <f>1/1</f>
        <v>1</v>
      </c>
      <c r="K22" s="25">
        <v>43497</v>
      </c>
      <c r="L22" s="25">
        <v>43524</v>
      </c>
      <c r="M22" s="200" t="s">
        <v>9</v>
      </c>
    </row>
    <row r="23" spans="2:13" ht="50.25" customHeight="1">
      <c r="B23" s="416"/>
      <c r="C23" s="490"/>
      <c r="D23" s="482"/>
      <c r="E23" s="487"/>
      <c r="F23" s="70" t="s">
        <v>426</v>
      </c>
      <c r="G23" s="70" t="s">
        <v>427</v>
      </c>
      <c r="H23" s="56">
        <v>2</v>
      </c>
      <c r="I23" s="206">
        <f>1/2</f>
        <v>0.5</v>
      </c>
      <c r="J23" s="206">
        <f>2/2</f>
        <v>1</v>
      </c>
      <c r="K23" s="25">
        <v>43647</v>
      </c>
      <c r="L23" s="25">
        <v>43861</v>
      </c>
      <c r="M23" s="200" t="s">
        <v>9</v>
      </c>
    </row>
    <row r="24" spans="2:13" ht="41.25" customHeight="1">
      <c r="B24" s="416"/>
      <c r="C24" s="490"/>
      <c r="D24" s="482"/>
      <c r="E24" s="487"/>
      <c r="F24" s="165" t="s">
        <v>425</v>
      </c>
      <c r="G24" s="11" t="s">
        <v>428</v>
      </c>
      <c r="H24" s="56">
        <v>1</v>
      </c>
      <c r="I24" s="206">
        <f>1/1</f>
        <v>1</v>
      </c>
      <c r="J24" s="206">
        <f>1/1</f>
        <v>1</v>
      </c>
      <c r="K24" s="25">
        <v>43466</v>
      </c>
      <c r="L24" s="25">
        <v>43534</v>
      </c>
      <c r="M24" s="200" t="s">
        <v>429</v>
      </c>
    </row>
    <row r="25" spans="2:13" ht="30.75" customHeight="1">
      <c r="B25" s="416"/>
      <c r="C25" s="490"/>
      <c r="D25" s="482"/>
      <c r="E25" s="164" t="s">
        <v>52</v>
      </c>
      <c r="F25" s="165" t="s">
        <v>74</v>
      </c>
      <c r="G25" s="11" t="s">
        <v>61</v>
      </c>
      <c r="H25" s="56">
        <v>2</v>
      </c>
      <c r="I25" s="206" t="s">
        <v>444</v>
      </c>
      <c r="J25" s="206">
        <f>1/2</f>
        <v>0.5</v>
      </c>
      <c r="K25" s="25">
        <v>43617</v>
      </c>
      <c r="L25" s="26">
        <v>43861</v>
      </c>
      <c r="M25" s="201" t="s">
        <v>9</v>
      </c>
    </row>
    <row r="26" spans="2:13" ht="46.5" customHeight="1">
      <c r="B26" s="416"/>
      <c r="C26" s="490"/>
      <c r="D26" s="482"/>
      <c r="E26" s="487" t="s">
        <v>53</v>
      </c>
      <c r="F26" s="165" t="s">
        <v>460</v>
      </c>
      <c r="G26" s="11" t="s">
        <v>461</v>
      </c>
      <c r="H26" s="206">
        <v>1</v>
      </c>
      <c r="I26" s="206">
        <f>1/1</f>
        <v>1</v>
      </c>
      <c r="J26" s="206">
        <f>1/1</f>
        <v>1</v>
      </c>
      <c r="K26" s="25">
        <v>43525</v>
      </c>
      <c r="L26" s="25">
        <v>43830</v>
      </c>
      <c r="M26" s="200" t="s">
        <v>80</v>
      </c>
    </row>
    <row r="27" spans="2:13" ht="24.75" customHeight="1">
      <c r="B27" s="416"/>
      <c r="C27" s="490"/>
      <c r="D27" s="482"/>
      <c r="E27" s="487"/>
      <c r="F27" s="165" t="s">
        <v>462</v>
      </c>
      <c r="G27" s="11" t="s">
        <v>463</v>
      </c>
      <c r="H27" s="206">
        <v>0.9</v>
      </c>
      <c r="I27" s="246" t="s">
        <v>444</v>
      </c>
      <c r="J27" s="246">
        <f>25/44</f>
        <v>0.56818181818181823</v>
      </c>
      <c r="K27" s="25">
        <v>43556</v>
      </c>
      <c r="L27" s="25">
        <v>43830</v>
      </c>
      <c r="M27" s="200" t="s">
        <v>9</v>
      </c>
    </row>
    <row r="28" spans="2:13" ht="28.5" customHeight="1">
      <c r="B28" s="416"/>
      <c r="C28" s="490"/>
      <c r="D28" s="482"/>
      <c r="E28" s="487"/>
      <c r="F28" s="165" t="s">
        <v>58</v>
      </c>
      <c r="G28" s="18" t="s">
        <v>86</v>
      </c>
      <c r="H28" s="206">
        <v>1</v>
      </c>
      <c r="I28" s="246" t="s">
        <v>444</v>
      </c>
      <c r="J28" s="246">
        <f>25/25</f>
        <v>1</v>
      </c>
      <c r="K28" s="25">
        <v>43525</v>
      </c>
      <c r="L28" s="25">
        <v>43861</v>
      </c>
      <c r="M28" s="200" t="s">
        <v>9</v>
      </c>
    </row>
    <row r="29" spans="2:13" ht="45" customHeight="1">
      <c r="B29" s="416"/>
      <c r="C29" s="490"/>
      <c r="D29" s="482"/>
      <c r="E29" s="487"/>
      <c r="F29" s="165" t="s">
        <v>87</v>
      </c>
      <c r="G29" s="18" t="s">
        <v>90</v>
      </c>
      <c r="H29" s="173">
        <v>3</v>
      </c>
      <c r="I29" s="206">
        <f>1/3</f>
        <v>0.33333333333333331</v>
      </c>
      <c r="J29" s="206">
        <f>2/3</f>
        <v>0.66666666666666663</v>
      </c>
      <c r="K29" s="25">
        <v>43525</v>
      </c>
      <c r="L29" s="25">
        <v>43921</v>
      </c>
      <c r="M29" s="200" t="s">
        <v>9</v>
      </c>
    </row>
    <row r="30" spans="2:13" ht="36.75" customHeight="1">
      <c r="B30" s="416"/>
      <c r="C30" s="490"/>
      <c r="D30" s="482"/>
      <c r="E30" s="487"/>
      <c r="F30" s="165" t="s">
        <v>59</v>
      </c>
      <c r="G30" s="18" t="s">
        <v>64</v>
      </c>
      <c r="H30" s="56">
        <v>1</v>
      </c>
      <c r="I30" s="206">
        <f>1/1</f>
        <v>1</v>
      </c>
      <c r="J30" s="206">
        <f>1/1</f>
        <v>1</v>
      </c>
      <c r="K30" s="25" t="s">
        <v>433</v>
      </c>
      <c r="L30" s="25" t="s">
        <v>433</v>
      </c>
      <c r="M30" s="200" t="s">
        <v>432</v>
      </c>
    </row>
    <row r="31" spans="2:13" ht="45" customHeight="1">
      <c r="B31" s="416"/>
      <c r="C31" s="490"/>
      <c r="D31" s="482"/>
      <c r="E31" s="492" t="s">
        <v>464</v>
      </c>
      <c r="F31" s="165" t="s">
        <v>88</v>
      </c>
      <c r="G31" s="11" t="s">
        <v>89</v>
      </c>
      <c r="H31" s="173">
        <v>1</v>
      </c>
      <c r="I31" s="206" t="s">
        <v>444</v>
      </c>
      <c r="J31" s="206">
        <f>1/1</f>
        <v>1</v>
      </c>
      <c r="K31" s="21" t="s">
        <v>91</v>
      </c>
      <c r="L31" s="21" t="s">
        <v>91</v>
      </c>
      <c r="M31" s="200" t="s">
        <v>9</v>
      </c>
    </row>
    <row r="32" spans="2:13" ht="41.25" customHeight="1" thickBot="1">
      <c r="B32" s="417"/>
      <c r="C32" s="491"/>
      <c r="D32" s="483"/>
      <c r="E32" s="493"/>
      <c r="F32" s="202" t="s">
        <v>60</v>
      </c>
      <c r="G32" s="187" t="s">
        <v>92</v>
      </c>
      <c r="H32" s="241">
        <v>3</v>
      </c>
      <c r="I32" s="246">
        <f>1/3</f>
        <v>0.33333333333333331</v>
      </c>
      <c r="J32" s="246">
        <f>2/3</f>
        <v>0.66666666666666663</v>
      </c>
      <c r="K32" s="204">
        <v>43466</v>
      </c>
      <c r="L32" s="204">
        <v>43830</v>
      </c>
      <c r="M32" s="205" t="s">
        <v>93</v>
      </c>
    </row>
    <row r="33" spans="9:13">
      <c r="I33" s="82">
        <f>AVERAGE(I14:I32)</f>
        <v>0.63888888888888884</v>
      </c>
      <c r="J33" s="82">
        <f>AVERAGE(J13:J32)</f>
        <v>0.7450757575757575</v>
      </c>
      <c r="K33" s="4"/>
      <c r="L33" s="489" t="s">
        <v>7</v>
      </c>
      <c r="M33" s="489"/>
    </row>
    <row r="34" spans="9:13">
      <c r="K34" s="4"/>
      <c r="L34" s="5"/>
    </row>
  </sheetData>
  <mergeCells count="28">
    <mergeCell ref="A1:A13"/>
    <mergeCell ref="B5:L5"/>
    <mergeCell ref="B6:L6"/>
    <mergeCell ref="B7:G7"/>
    <mergeCell ref="B8:H8"/>
    <mergeCell ref="B9:L9"/>
    <mergeCell ref="B10:L10"/>
    <mergeCell ref="B11:B12"/>
    <mergeCell ref="B1:C4"/>
    <mergeCell ref="C11:C12"/>
    <mergeCell ref="E11:E12"/>
    <mergeCell ref="F11:F12"/>
    <mergeCell ref="H11:H12"/>
    <mergeCell ref="K11:K12"/>
    <mergeCell ref="G11:G12"/>
    <mergeCell ref="D1:K4"/>
    <mergeCell ref="L33:M33"/>
    <mergeCell ref="M11:M12"/>
    <mergeCell ref="B13:B32"/>
    <mergeCell ref="C13:C32"/>
    <mergeCell ref="D13:D32"/>
    <mergeCell ref="E26:E30"/>
    <mergeCell ref="E31:E32"/>
    <mergeCell ref="D11:D12"/>
    <mergeCell ref="L11:L12"/>
    <mergeCell ref="E16:E17"/>
    <mergeCell ref="E18:E24"/>
    <mergeCell ref="I11:J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F25" zoomScale="80" zoomScaleNormal="80" workbookViewId="0">
      <selection activeCell="M38" sqref="M38"/>
    </sheetView>
  </sheetViews>
  <sheetFormatPr baseColWidth="10" defaultRowHeight="12"/>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8" width="21.140625" style="4" customWidth="1"/>
    <col min="9" max="9" width="11.7109375" style="4" customWidth="1"/>
    <col min="10" max="10" width="10.5703125" style="5" customWidth="1"/>
    <col min="11" max="11" width="22" style="4" customWidth="1"/>
    <col min="12" max="12" width="17.85546875" style="4" customWidth="1"/>
    <col min="13" max="13" width="25.140625" style="4" customWidth="1"/>
    <col min="14"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3" s="1" customFormat="1" ht="21.75" customHeight="1">
      <c r="A1" s="426"/>
      <c r="B1" s="427"/>
      <c r="C1" s="521"/>
      <c r="D1" s="526" t="s">
        <v>18</v>
      </c>
      <c r="E1" s="527"/>
      <c r="F1" s="527"/>
      <c r="G1" s="527"/>
      <c r="H1" s="527"/>
      <c r="I1" s="527"/>
      <c r="J1" s="527"/>
      <c r="K1" s="527"/>
      <c r="L1" s="528"/>
      <c r="M1" s="192" t="s">
        <v>0</v>
      </c>
    </row>
    <row r="2" spans="1:13" s="1" customFormat="1" ht="21.75" customHeight="1">
      <c r="A2" s="426"/>
      <c r="B2" s="428"/>
      <c r="C2" s="522"/>
      <c r="D2" s="430"/>
      <c r="E2" s="476"/>
      <c r="F2" s="476"/>
      <c r="G2" s="476"/>
      <c r="H2" s="476"/>
      <c r="I2" s="476"/>
      <c r="J2" s="476"/>
      <c r="K2" s="476"/>
      <c r="L2" s="432"/>
      <c r="M2" s="193" t="s">
        <v>254</v>
      </c>
    </row>
    <row r="3" spans="1:13" s="1" customFormat="1" ht="21.75" customHeight="1">
      <c r="A3" s="426"/>
      <c r="B3" s="428"/>
      <c r="C3" s="522"/>
      <c r="D3" s="430"/>
      <c r="E3" s="476"/>
      <c r="F3" s="476"/>
      <c r="G3" s="476"/>
      <c r="H3" s="476"/>
      <c r="I3" s="476"/>
      <c r="J3" s="476"/>
      <c r="K3" s="476"/>
      <c r="L3" s="432"/>
      <c r="M3" s="192" t="s">
        <v>255</v>
      </c>
    </row>
    <row r="4" spans="1:13" s="1" customFormat="1" ht="21.75" customHeight="1" thickBot="1">
      <c r="A4" s="426"/>
      <c r="B4" s="429"/>
      <c r="C4" s="523"/>
      <c r="D4" s="529"/>
      <c r="E4" s="530"/>
      <c r="F4" s="530"/>
      <c r="G4" s="530"/>
      <c r="H4" s="530"/>
      <c r="I4" s="530"/>
      <c r="J4" s="530"/>
      <c r="K4" s="530"/>
      <c r="L4" s="531"/>
      <c r="M4" s="192" t="s">
        <v>1</v>
      </c>
    </row>
    <row r="5" spans="1:13" s="1" customFormat="1" ht="28.5" customHeight="1">
      <c r="A5" s="426"/>
      <c r="B5" s="477"/>
      <c r="C5" s="477"/>
      <c r="D5" s="477"/>
      <c r="E5" s="477"/>
      <c r="F5" s="477"/>
      <c r="G5" s="477"/>
      <c r="H5" s="477"/>
      <c r="I5" s="477"/>
      <c r="J5" s="477"/>
      <c r="K5" s="477"/>
    </row>
    <row r="6" spans="1:13" s="2" customFormat="1" ht="21.75" customHeight="1">
      <c r="A6" s="426"/>
      <c r="B6" s="478" t="s">
        <v>2</v>
      </c>
      <c r="C6" s="478"/>
      <c r="D6" s="478"/>
      <c r="E6" s="478"/>
      <c r="F6" s="478"/>
      <c r="G6" s="478"/>
      <c r="H6" s="478"/>
      <c r="I6" s="478"/>
      <c r="J6" s="478"/>
      <c r="K6" s="478"/>
    </row>
    <row r="7" spans="1:13" s="2" customFormat="1" ht="20.25" customHeight="1">
      <c r="A7" s="426"/>
      <c r="B7" s="478" t="s">
        <v>8</v>
      </c>
      <c r="C7" s="478"/>
      <c r="D7" s="478"/>
      <c r="E7" s="478"/>
      <c r="F7" s="478"/>
      <c r="G7" s="478"/>
      <c r="H7" s="8"/>
      <c r="I7" s="8"/>
      <c r="J7" s="8"/>
      <c r="K7" s="8"/>
    </row>
    <row r="8" spans="1:13" s="2" customFormat="1" ht="28.5" customHeight="1">
      <c r="A8" s="426"/>
      <c r="B8" s="478" t="s">
        <v>3</v>
      </c>
      <c r="C8" s="478"/>
      <c r="D8" s="478"/>
      <c r="E8" s="478"/>
      <c r="F8" s="478"/>
      <c r="G8" s="478"/>
      <c r="H8" s="478"/>
      <c r="I8" s="8"/>
      <c r="J8" s="8"/>
      <c r="K8" s="8"/>
    </row>
    <row r="9" spans="1:13" s="1" customFormat="1" ht="17.25" customHeight="1">
      <c r="A9" s="426"/>
      <c r="B9" s="433" t="s">
        <v>394</v>
      </c>
      <c r="C9" s="433"/>
      <c r="D9" s="433"/>
      <c r="E9" s="433"/>
      <c r="F9" s="433"/>
      <c r="G9" s="433"/>
      <c r="H9" s="433"/>
      <c r="I9" s="433"/>
      <c r="J9" s="433"/>
      <c r="K9" s="433"/>
    </row>
    <row r="10" spans="1:13" s="1" customFormat="1" ht="16.5" customHeight="1" thickBot="1">
      <c r="A10" s="426"/>
      <c r="B10" s="477"/>
      <c r="C10" s="477"/>
      <c r="D10" s="477"/>
      <c r="E10" s="477"/>
      <c r="F10" s="477"/>
      <c r="G10" s="477"/>
      <c r="H10" s="477"/>
      <c r="I10" s="477"/>
      <c r="J10" s="477"/>
      <c r="K10" s="477"/>
    </row>
    <row r="11" spans="1:13" ht="15.75">
      <c r="B11" s="519" t="s">
        <v>62</v>
      </c>
      <c r="C11" s="524" t="s">
        <v>63</v>
      </c>
      <c r="D11" s="511" t="s">
        <v>4</v>
      </c>
      <c r="E11" s="511" t="s">
        <v>41</v>
      </c>
      <c r="F11" s="511" t="s">
        <v>5</v>
      </c>
      <c r="G11" s="511" t="s">
        <v>14</v>
      </c>
      <c r="H11" s="511" t="s">
        <v>6</v>
      </c>
      <c r="I11" s="511" t="s">
        <v>447</v>
      </c>
      <c r="J11" s="511"/>
      <c r="K11" s="513" t="s">
        <v>12</v>
      </c>
      <c r="L11" s="515" t="s">
        <v>13</v>
      </c>
      <c r="M11" s="509" t="s">
        <v>11</v>
      </c>
    </row>
    <row r="12" spans="1:13" ht="15.75">
      <c r="B12" s="520"/>
      <c r="C12" s="525"/>
      <c r="D12" s="512"/>
      <c r="E12" s="512"/>
      <c r="F12" s="512"/>
      <c r="G12" s="512"/>
      <c r="H12" s="512"/>
      <c r="I12" s="401" t="s">
        <v>449</v>
      </c>
      <c r="J12" s="401" t="s">
        <v>450</v>
      </c>
      <c r="K12" s="514"/>
      <c r="L12" s="516"/>
      <c r="M12" s="510"/>
    </row>
    <row r="13" spans="1:13" ht="51">
      <c r="B13" s="404" t="s">
        <v>10</v>
      </c>
      <c r="C13" s="404" t="s">
        <v>109</v>
      </c>
      <c r="D13" s="404" t="s">
        <v>110</v>
      </c>
      <c r="E13" s="494" t="s">
        <v>107</v>
      </c>
      <c r="F13" s="28" t="s">
        <v>28</v>
      </c>
      <c r="G13" s="27" t="s">
        <v>29</v>
      </c>
      <c r="H13" s="56">
        <v>1</v>
      </c>
      <c r="I13" s="206">
        <f>1/1</f>
        <v>1</v>
      </c>
      <c r="J13" s="206">
        <f>1/1</f>
        <v>1</v>
      </c>
      <c r="K13" s="234">
        <v>43466</v>
      </c>
      <c r="L13" s="234">
        <v>43555</v>
      </c>
      <c r="M13" s="403" t="s">
        <v>352</v>
      </c>
    </row>
    <row r="14" spans="1:13" ht="38.25">
      <c r="B14" s="404"/>
      <c r="C14" s="404"/>
      <c r="D14" s="404"/>
      <c r="E14" s="494"/>
      <c r="F14" s="28" t="s">
        <v>31</v>
      </c>
      <c r="G14" s="27" t="s">
        <v>30</v>
      </c>
      <c r="H14" s="206">
        <v>1</v>
      </c>
      <c r="I14" s="206">
        <f>0/68</f>
        <v>0</v>
      </c>
      <c r="J14" s="206">
        <f>0/68</f>
        <v>0</v>
      </c>
      <c r="K14" s="234">
        <v>43497</v>
      </c>
      <c r="L14" s="234">
        <v>43830</v>
      </c>
      <c r="M14" s="403" t="s">
        <v>352</v>
      </c>
    </row>
    <row r="15" spans="1:13" ht="38.25">
      <c r="B15" s="404"/>
      <c r="C15" s="404"/>
      <c r="D15" s="404"/>
      <c r="E15" s="494"/>
      <c r="F15" s="400" t="s">
        <v>33</v>
      </c>
      <c r="G15" s="27" t="s">
        <v>32</v>
      </c>
      <c r="H15" s="56">
        <v>1</v>
      </c>
      <c r="I15" s="206">
        <f t="shared" ref="I15:J17" si="0">1/1</f>
        <v>1</v>
      </c>
      <c r="J15" s="206">
        <f t="shared" si="0"/>
        <v>1</v>
      </c>
      <c r="K15" s="236">
        <v>43466</v>
      </c>
      <c r="L15" s="236">
        <v>43830</v>
      </c>
      <c r="M15" s="21" t="s">
        <v>353</v>
      </c>
    </row>
    <row r="16" spans="1:13" ht="51">
      <c r="B16" s="404"/>
      <c r="C16" s="404"/>
      <c r="D16" s="404"/>
      <c r="E16" s="494"/>
      <c r="F16" s="28" t="s">
        <v>34</v>
      </c>
      <c r="G16" s="27" t="s">
        <v>35</v>
      </c>
      <c r="H16" s="173">
        <v>1</v>
      </c>
      <c r="I16" s="207">
        <f t="shared" si="0"/>
        <v>1</v>
      </c>
      <c r="J16" s="207">
        <f t="shared" si="0"/>
        <v>1</v>
      </c>
      <c r="K16" s="236">
        <v>43466</v>
      </c>
      <c r="L16" s="236">
        <v>43830</v>
      </c>
      <c r="M16" s="403" t="s">
        <v>354</v>
      </c>
    </row>
    <row r="17" spans="2:13" ht="38.25">
      <c r="B17" s="404"/>
      <c r="C17" s="404"/>
      <c r="D17" s="404"/>
      <c r="E17" s="494"/>
      <c r="F17" s="28" t="s">
        <v>529</v>
      </c>
      <c r="G17" s="402" t="s">
        <v>530</v>
      </c>
      <c r="H17" s="249">
        <v>1</v>
      </c>
      <c r="I17" s="33">
        <f t="shared" si="0"/>
        <v>1</v>
      </c>
      <c r="J17" s="33">
        <f t="shared" si="0"/>
        <v>1</v>
      </c>
      <c r="K17" s="236">
        <v>43466</v>
      </c>
      <c r="L17" s="236">
        <v>43830</v>
      </c>
      <c r="M17" s="403" t="s">
        <v>353</v>
      </c>
    </row>
    <row r="18" spans="2:13" ht="38.25">
      <c r="B18" s="404"/>
      <c r="C18" s="404"/>
      <c r="D18" s="404"/>
      <c r="E18" s="494"/>
      <c r="F18" s="28" t="s">
        <v>531</v>
      </c>
      <c r="G18" s="402" t="s">
        <v>532</v>
      </c>
      <c r="H18" s="249">
        <v>24</v>
      </c>
      <c r="I18" s="33">
        <f>8/24</f>
        <v>0.33333333333333331</v>
      </c>
      <c r="J18" s="33">
        <f>11/24</f>
        <v>0.45833333333333331</v>
      </c>
      <c r="K18" s="236">
        <v>43466</v>
      </c>
      <c r="L18" s="236">
        <v>43830</v>
      </c>
      <c r="M18" s="403" t="s">
        <v>353</v>
      </c>
    </row>
    <row r="19" spans="2:13" ht="38.25">
      <c r="B19" s="404"/>
      <c r="C19" s="404"/>
      <c r="D19" s="404"/>
      <c r="E19" s="494"/>
      <c r="F19" s="28" t="s">
        <v>533</v>
      </c>
      <c r="G19" s="402" t="s">
        <v>655</v>
      </c>
      <c r="H19" s="249">
        <v>2</v>
      </c>
      <c r="I19" s="33" t="s">
        <v>456</v>
      </c>
      <c r="J19" s="206">
        <f>0/1</f>
        <v>0</v>
      </c>
      <c r="K19" s="236">
        <v>43647</v>
      </c>
      <c r="L19" s="236">
        <v>43830</v>
      </c>
      <c r="M19" s="403" t="s">
        <v>353</v>
      </c>
    </row>
    <row r="20" spans="2:13" ht="25.5">
      <c r="B20" s="404"/>
      <c r="C20" s="404"/>
      <c r="D20" s="404"/>
      <c r="E20" s="494"/>
      <c r="F20" s="28" t="s">
        <v>36</v>
      </c>
      <c r="G20" s="27" t="s">
        <v>656</v>
      </c>
      <c r="H20" s="249">
        <v>1</v>
      </c>
      <c r="I20" s="206">
        <f t="shared" ref="I20:J21" si="1">1/1</f>
        <v>1</v>
      </c>
      <c r="J20" s="206">
        <f t="shared" si="1"/>
        <v>1</v>
      </c>
      <c r="K20" s="236">
        <v>43466</v>
      </c>
      <c r="L20" s="236">
        <v>43830</v>
      </c>
      <c r="M20" s="21" t="s">
        <v>355</v>
      </c>
    </row>
    <row r="21" spans="2:13" ht="38.25">
      <c r="B21" s="404"/>
      <c r="C21" s="404"/>
      <c r="D21" s="404"/>
      <c r="E21" s="494"/>
      <c r="F21" s="28" t="s">
        <v>534</v>
      </c>
      <c r="G21" s="402" t="s">
        <v>535</v>
      </c>
      <c r="H21" s="249">
        <v>1</v>
      </c>
      <c r="I21" s="246">
        <f t="shared" si="1"/>
        <v>1</v>
      </c>
      <c r="J21" s="246">
        <f t="shared" si="1"/>
        <v>1</v>
      </c>
      <c r="K21" s="236">
        <v>43466</v>
      </c>
      <c r="L21" s="236">
        <v>43830</v>
      </c>
      <c r="M21" s="614" t="s">
        <v>434</v>
      </c>
    </row>
    <row r="22" spans="2:13" ht="38.25">
      <c r="B22" s="404"/>
      <c r="C22" s="404"/>
      <c r="D22" s="404"/>
      <c r="E22" s="494"/>
      <c r="F22" s="28" t="s">
        <v>536</v>
      </c>
      <c r="G22" s="402" t="s">
        <v>537</v>
      </c>
      <c r="H22" s="249">
        <v>30</v>
      </c>
      <c r="I22" s="246">
        <f>15/30</f>
        <v>0.5</v>
      </c>
      <c r="J22" s="246">
        <f>17/30</f>
        <v>0.56666666666666665</v>
      </c>
      <c r="K22" s="236">
        <v>43466</v>
      </c>
      <c r="L22" s="236">
        <v>43830</v>
      </c>
      <c r="M22" s="614" t="s">
        <v>434</v>
      </c>
    </row>
    <row r="23" spans="2:13" ht="38.25">
      <c r="B23" s="404"/>
      <c r="C23" s="404"/>
      <c r="D23" s="404"/>
      <c r="E23" s="494"/>
      <c r="F23" s="28" t="s">
        <v>538</v>
      </c>
      <c r="G23" s="402" t="s">
        <v>657</v>
      </c>
      <c r="H23" s="249">
        <v>1</v>
      </c>
      <c r="I23" s="246" t="s">
        <v>456</v>
      </c>
      <c r="J23" s="246" t="s">
        <v>456</v>
      </c>
      <c r="K23" s="236">
        <v>43739</v>
      </c>
      <c r="L23" s="236">
        <v>43830</v>
      </c>
      <c r="M23" s="614" t="s">
        <v>434</v>
      </c>
    </row>
    <row r="24" spans="2:13" ht="38.25">
      <c r="B24" s="404"/>
      <c r="C24" s="404"/>
      <c r="D24" s="404"/>
      <c r="E24" s="494"/>
      <c r="F24" s="28" t="s">
        <v>602</v>
      </c>
      <c r="G24" s="27" t="s">
        <v>658</v>
      </c>
      <c r="H24" s="173">
        <v>1</v>
      </c>
      <c r="I24" s="206">
        <f>1/1</f>
        <v>1</v>
      </c>
      <c r="J24" s="246">
        <f>1/1</f>
        <v>1</v>
      </c>
      <c r="K24" s="234">
        <v>43466</v>
      </c>
      <c r="L24" s="236">
        <v>43830</v>
      </c>
      <c r="M24" s="21" t="s">
        <v>353</v>
      </c>
    </row>
    <row r="25" spans="2:13" ht="38.25">
      <c r="B25" s="404"/>
      <c r="C25" s="404"/>
      <c r="D25" s="404"/>
      <c r="E25" s="494"/>
      <c r="F25" s="28" t="s">
        <v>539</v>
      </c>
      <c r="G25" s="27" t="s">
        <v>659</v>
      </c>
      <c r="H25" s="173">
        <v>2</v>
      </c>
      <c r="I25" s="206" t="s">
        <v>456</v>
      </c>
      <c r="J25" s="206" t="s">
        <v>456</v>
      </c>
      <c r="K25" s="234">
        <v>43647</v>
      </c>
      <c r="L25" s="236">
        <v>43830</v>
      </c>
      <c r="M25" s="21" t="s">
        <v>353</v>
      </c>
    </row>
    <row r="26" spans="2:13" ht="38.25">
      <c r="B26" s="404"/>
      <c r="C26" s="404"/>
      <c r="D26" s="404"/>
      <c r="E26" s="494"/>
      <c r="F26" s="28" t="s">
        <v>603</v>
      </c>
      <c r="G26" s="27" t="s">
        <v>660</v>
      </c>
      <c r="H26" s="173">
        <v>1</v>
      </c>
      <c r="I26" s="206">
        <f>1/1</f>
        <v>1</v>
      </c>
      <c r="J26" s="206">
        <f>1/1</f>
        <v>1</v>
      </c>
      <c r="K26" s="234">
        <v>43466</v>
      </c>
      <c r="L26" s="236">
        <v>43830</v>
      </c>
      <c r="M26" s="21" t="s">
        <v>353</v>
      </c>
    </row>
    <row r="27" spans="2:13" ht="38.25">
      <c r="B27" s="404"/>
      <c r="C27" s="404"/>
      <c r="D27" s="404"/>
      <c r="E27" s="494"/>
      <c r="F27" s="28" t="s">
        <v>661</v>
      </c>
      <c r="G27" s="27" t="s">
        <v>662</v>
      </c>
      <c r="H27" s="173">
        <v>1</v>
      </c>
      <c r="I27" s="206" t="s">
        <v>456</v>
      </c>
      <c r="J27" s="206" t="s">
        <v>456</v>
      </c>
      <c r="K27" s="234">
        <v>43647</v>
      </c>
      <c r="L27" s="236">
        <v>43830</v>
      </c>
      <c r="M27" s="21" t="s">
        <v>353</v>
      </c>
    </row>
    <row r="28" spans="2:13" ht="25.5">
      <c r="B28" s="404"/>
      <c r="C28" s="404"/>
      <c r="D28" s="404"/>
      <c r="E28" s="494"/>
      <c r="F28" s="247" t="s">
        <v>547</v>
      </c>
      <c r="G28" s="402" t="s">
        <v>663</v>
      </c>
      <c r="H28" s="173">
        <v>1</v>
      </c>
      <c r="I28" s="33" t="s">
        <v>456</v>
      </c>
      <c r="J28" s="206" t="s">
        <v>456</v>
      </c>
      <c r="K28" s="234" t="s">
        <v>543</v>
      </c>
      <c r="L28" s="236">
        <v>43830</v>
      </c>
      <c r="M28" s="21" t="s">
        <v>355</v>
      </c>
    </row>
    <row r="29" spans="2:13" ht="38.25">
      <c r="B29" s="404"/>
      <c r="C29" s="404"/>
      <c r="D29" s="404"/>
      <c r="E29" s="494"/>
      <c r="F29" s="28" t="s">
        <v>540</v>
      </c>
      <c r="G29" s="27" t="s">
        <v>664</v>
      </c>
      <c r="H29" s="56">
        <v>1</v>
      </c>
      <c r="I29" s="206">
        <f>1/1</f>
        <v>1</v>
      </c>
      <c r="J29" s="206">
        <f>1/1</f>
        <v>1</v>
      </c>
      <c r="K29" s="234">
        <v>43466</v>
      </c>
      <c r="L29" s="236">
        <v>43830</v>
      </c>
      <c r="M29" s="21" t="s">
        <v>544</v>
      </c>
    </row>
    <row r="30" spans="2:13" ht="25.5">
      <c r="B30" s="404"/>
      <c r="C30" s="404"/>
      <c r="D30" s="404"/>
      <c r="E30" s="494"/>
      <c r="F30" s="28" t="s">
        <v>541</v>
      </c>
      <c r="G30" s="27" t="s">
        <v>665</v>
      </c>
      <c r="H30" s="56">
        <v>2</v>
      </c>
      <c r="I30" s="206" t="s">
        <v>456</v>
      </c>
      <c r="J30" s="206">
        <f>1/2</f>
        <v>0.5</v>
      </c>
      <c r="K30" s="234" t="s">
        <v>545</v>
      </c>
      <c r="L30" s="236">
        <v>43830</v>
      </c>
      <c r="M30" s="21" t="s">
        <v>544</v>
      </c>
    </row>
    <row r="31" spans="2:13" ht="38.25">
      <c r="B31" s="404"/>
      <c r="C31" s="404"/>
      <c r="D31" s="404"/>
      <c r="E31" s="494"/>
      <c r="F31" s="28" t="s">
        <v>542</v>
      </c>
      <c r="G31" s="27" t="s">
        <v>666</v>
      </c>
      <c r="H31" s="173">
        <v>1</v>
      </c>
      <c r="I31" s="206" t="s">
        <v>456</v>
      </c>
      <c r="J31" s="206">
        <f t="shared" ref="J31:J32" si="2">1/1</f>
        <v>1</v>
      </c>
      <c r="K31" s="236">
        <v>43466</v>
      </c>
      <c r="L31" s="236">
        <v>43830</v>
      </c>
      <c r="M31" s="21" t="s">
        <v>356</v>
      </c>
    </row>
    <row r="32" spans="2:13" ht="38.25">
      <c r="B32" s="404"/>
      <c r="C32" s="404"/>
      <c r="D32" s="404"/>
      <c r="E32" s="494" t="s">
        <v>108</v>
      </c>
      <c r="F32" s="68" t="s">
        <v>140</v>
      </c>
      <c r="G32" s="27" t="s">
        <v>667</v>
      </c>
      <c r="H32" s="173">
        <v>1</v>
      </c>
      <c r="I32" s="173" t="s">
        <v>456</v>
      </c>
      <c r="J32" s="206">
        <f t="shared" si="2"/>
        <v>1</v>
      </c>
      <c r="K32" s="236">
        <v>43617</v>
      </c>
      <c r="L32" s="236">
        <v>43585</v>
      </c>
      <c r="M32" s="21" t="s">
        <v>353</v>
      </c>
    </row>
    <row r="33" spans="2:13" ht="38.25">
      <c r="B33" s="404"/>
      <c r="C33" s="404"/>
      <c r="D33" s="404"/>
      <c r="E33" s="494"/>
      <c r="F33" s="28" t="s">
        <v>37</v>
      </c>
      <c r="G33" s="22" t="s">
        <v>668</v>
      </c>
      <c r="H33" s="245">
        <v>1</v>
      </c>
      <c r="I33" s="245" t="s">
        <v>456</v>
      </c>
      <c r="J33" s="206" t="s">
        <v>456</v>
      </c>
      <c r="K33" s="47">
        <v>43586</v>
      </c>
      <c r="L33" s="236">
        <v>43830</v>
      </c>
      <c r="M33" s="21" t="s">
        <v>546</v>
      </c>
    </row>
    <row r="34" spans="2:13" ht="38.25">
      <c r="B34" s="404"/>
      <c r="C34" s="404"/>
      <c r="D34" s="404"/>
      <c r="E34" s="17" t="s">
        <v>137</v>
      </c>
      <c r="F34" s="247" t="s">
        <v>136</v>
      </c>
      <c r="G34" s="402" t="s">
        <v>669</v>
      </c>
      <c r="H34" s="403">
        <v>1</v>
      </c>
      <c r="I34" s="15" t="s">
        <v>456</v>
      </c>
      <c r="J34" s="206" t="s">
        <v>456</v>
      </c>
      <c r="K34" s="236">
        <v>43647</v>
      </c>
      <c r="L34" s="236">
        <v>43708</v>
      </c>
      <c r="M34" s="21" t="s">
        <v>352</v>
      </c>
    </row>
    <row r="35" spans="2:13">
      <c r="I35" s="82">
        <f>AVERAGE(I13:I34)</f>
        <v>0.81944444444444431</v>
      </c>
      <c r="J35" s="285">
        <f>AVERAGE(J13:J34)</f>
        <v>0.78281249999999991</v>
      </c>
      <c r="K35" s="409" t="s">
        <v>7</v>
      </c>
      <c r="L35" s="409"/>
    </row>
  </sheetData>
  <mergeCells count="26">
    <mergeCell ref="K35:L35"/>
    <mergeCell ref="B11:B12"/>
    <mergeCell ref="C11:C12"/>
    <mergeCell ref="D11:D12"/>
    <mergeCell ref="E11:E12"/>
    <mergeCell ref="B13:B34"/>
    <mergeCell ref="C13:C34"/>
    <mergeCell ref="D13:D34"/>
    <mergeCell ref="E13:E31"/>
    <mergeCell ref="E32:E33"/>
    <mergeCell ref="A1:A10"/>
    <mergeCell ref="B5:K5"/>
    <mergeCell ref="B6:K6"/>
    <mergeCell ref="B7:G7"/>
    <mergeCell ref="B8:H8"/>
    <mergeCell ref="B9:K9"/>
    <mergeCell ref="B10:K10"/>
    <mergeCell ref="B1:C4"/>
    <mergeCell ref="D1:L4"/>
    <mergeCell ref="L11:L12"/>
    <mergeCell ref="I11:J11"/>
    <mergeCell ref="F11:F12"/>
    <mergeCell ref="K11:K12"/>
    <mergeCell ref="M11:M12"/>
    <mergeCell ref="G11:G12"/>
    <mergeCell ref="H11:H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topLeftCell="C29" zoomScale="80" zoomScaleNormal="80" workbookViewId="0">
      <selection activeCell="L34" sqref="L34"/>
    </sheetView>
  </sheetViews>
  <sheetFormatPr baseColWidth="10" defaultRowHeight="93.75" customHeight="1"/>
  <cols>
    <col min="1" max="1" width="11.42578125" style="4"/>
    <col min="2" max="2" width="20.85546875" style="4" customWidth="1"/>
    <col min="3" max="3" width="26.42578125" style="4" customWidth="1"/>
    <col min="4" max="4" width="26.85546875" style="4" customWidth="1"/>
    <col min="5" max="5" width="29.85546875" style="4" customWidth="1"/>
    <col min="6" max="6" width="41.28515625" style="4" customWidth="1"/>
    <col min="7" max="7" width="32.7109375" style="4" customWidth="1"/>
    <col min="8" max="10" width="10" style="4" customWidth="1"/>
    <col min="11" max="11" width="16" style="4" customWidth="1"/>
    <col min="12" max="12" width="17.85546875" style="5" customWidth="1"/>
    <col min="13" max="13" width="22" style="4" customWidth="1"/>
    <col min="14"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4" s="1" customFormat="1" ht="20.25" customHeight="1">
      <c r="A1" s="426"/>
      <c r="B1" s="462"/>
      <c r="C1" s="463"/>
      <c r="D1" s="444" t="s">
        <v>19</v>
      </c>
      <c r="E1" s="445"/>
      <c r="F1" s="445"/>
      <c r="G1" s="445"/>
      <c r="H1" s="445"/>
      <c r="I1" s="445"/>
      <c r="J1" s="445"/>
      <c r="K1" s="445"/>
      <c r="L1" s="446"/>
      <c r="M1" s="6" t="s">
        <v>0</v>
      </c>
    </row>
    <row r="2" spans="1:14" s="1" customFormat="1" ht="20.25" customHeight="1">
      <c r="A2" s="426"/>
      <c r="B2" s="464"/>
      <c r="C2" s="465"/>
      <c r="D2" s="447"/>
      <c r="E2" s="476"/>
      <c r="F2" s="476"/>
      <c r="G2" s="476"/>
      <c r="H2" s="476"/>
      <c r="I2" s="476"/>
      <c r="J2" s="476"/>
      <c r="K2" s="476"/>
      <c r="L2" s="448"/>
      <c r="M2" s="51" t="s">
        <v>254</v>
      </c>
    </row>
    <row r="3" spans="1:14" s="1" customFormat="1" ht="20.25" customHeight="1">
      <c r="A3" s="426"/>
      <c r="B3" s="464"/>
      <c r="C3" s="465"/>
      <c r="D3" s="447"/>
      <c r="E3" s="476"/>
      <c r="F3" s="476"/>
      <c r="G3" s="476"/>
      <c r="H3" s="476"/>
      <c r="I3" s="476"/>
      <c r="J3" s="476"/>
      <c r="K3" s="476"/>
      <c r="L3" s="448"/>
      <c r="M3" s="6" t="s">
        <v>255</v>
      </c>
    </row>
    <row r="4" spans="1:14" s="1" customFormat="1" ht="20.25" customHeight="1">
      <c r="A4" s="426"/>
      <c r="B4" s="466"/>
      <c r="C4" s="467"/>
      <c r="D4" s="449"/>
      <c r="E4" s="450"/>
      <c r="F4" s="450"/>
      <c r="G4" s="450"/>
      <c r="H4" s="450"/>
      <c r="I4" s="450"/>
      <c r="J4" s="450"/>
      <c r="K4" s="450"/>
      <c r="L4" s="451"/>
      <c r="M4" s="6" t="s">
        <v>1</v>
      </c>
    </row>
    <row r="5" spans="1:14" s="1" customFormat="1" ht="12">
      <c r="A5" s="426"/>
      <c r="B5" s="477"/>
      <c r="C5" s="477"/>
      <c r="D5" s="477"/>
      <c r="E5" s="477"/>
      <c r="F5" s="477"/>
      <c r="G5" s="477"/>
      <c r="H5" s="477"/>
      <c r="I5" s="477"/>
      <c r="J5" s="477"/>
      <c r="K5" s="477"/>
      <c r="L5" s="477"/>
      <c r="M5" s="477"/>
    </row>
    <row r="6" spans="1:14" s="2" customFormat="1" ht="15.75">
      <c r="A6" s="426"/>
      <c r="B6" s="478" t="s">
        <v>2</v>
      </c>
      <c r="C6" s="478"/>
      <c r="D6" s="478"/>
      <c r="E6" s="478"/>
      <c r="F6" s="478"/>
      <c r="G6" s="478"/>
      <c r="H6" s="478"/>
      <c r="I6" s="478"/>
      <c r="J6" s="478"/>
      <c r="K6" s="478"/>
      <c r="L6" s="478"/>
      <c r="M6" s="478"/>
    </row>
    <row r="7" spans="1:14" s="2" customFormat="1" ht="15.75">
      <c r="A7" s="426"/>
      <c r="B7" s="478" t="s">
        <v>8</v>
      </c>
      <c r="C7" s="478"/>
      <c r="D7" s="478"/>
      <c r="E7" s="478"/>
      <c r="F7" s="478"/>
      <c r="G7" s="478"/>
      <c r="H7" s="62"/>
      <c r="I7" s="162"/>
      <c r="J7" s="162"/>
      <c r="K7" s="62"/>
      <c r="L7" s="62"/>
      <c r="M7" s="62"/>
    </row>
    <row r="8" spans="1:14" s="2" customFormat="1" ht="15.75">
      <c r="A8" s="426"/>
      <c r="B8" s="478" t="s">
        <v>3</v>
      </c>
      <c r="C8" s="478"/>
      <c r="D8" s="478"/>
      <c r="E8" s="478"/>
      <c r="F8" s="478"/>
      <c r="G8" s="478"/>
      <c r="H8" s="478"/>
      <c r="I8" s="162"/>
      <c r="J8" s="162"/>
      <c r="K8" s="62"/>
      <c r="L8" s="62"/>
      <c r="M8" s="62"/>
    </row>
    <row r="9" spans="1:14" s="1" customFormat="1" ht="15.75">
      <c r="A9" s="426"/>
      <c r="B9" s="433" t="s">
        <v>394</v>
      </c>
      <c r="C9" s="433"/>
      <c r="D9" s="433"/>
      <c r="E9" s="433"/>
      <c r="F9" s="433"/>
      <c r="G9" s="433"/>
      <c r="H9" s="433"/>
      <c r="I9" s="433"/>
      <c r="J9" s="433"/>
      <c r="K9" s="433"/>
      <c r="L9" s="433"/>
      <c r="M9" s="433"/>
    </row>
    <row r="10" spans="1:14" s="1" customFormat="1" ht="12.75" thickBot="1">
      <c r="A10" s="426"/>
      <c r="B10" s="477"/>
      <c r="C10" s="477"/>
      <c r="D10" s="477"/>
      <c r="E10" s="477"/>
      <c r="F10" s="477"/>
      <c r="G10" s="477"/>
      <c r="H10" s="477"/>
      <c r="I10" s="477"/>
      <c r="J10" s="477"/>
      <c r="K10" s="477"/>
      <c r="L10" s="477"/>
      <c r="M10" s="477"/>
    </row>
    <row r="11" spans="1:14" s="1" customFormat="1" ht="15.75" customHeight="1" thickBot="1">
      <c r="A11" s="426"/>
      <c r="B11" s="453" t="s">
        <v>62</v>
      </c>
      <c r="C11" s="453" t="s">
        <v>106</v>
      </c>
      <c r="D11" s="436" t="s">
        <v>4</v>
      </c>
      <c r="E11" s="436" t="s">
        <v>41</v>
      </c>
      <c r="F11" s="436" t="s">
        <v>5</v>
      </c>
      <c r="G11" s="436" t="s">
        <v>14</v>
      </c>
      <c r="H11" s="436" t="s">
        <v>6</v>
      </c>
      <c r="I11" s="439" t="s">
        <v>568</v>
      </c>
      <c r="J11" s="440"/>
      <c r="K11" s="436" t="s">
        <v>448</v>
      </c>
      <c r="L11" s="442" t="s">
        <v>12</v>
      </c>
      <c r="M11" s="410" t="s">
        <v>13</v>
      </c>
      <c r="N11" s="410" t="s">
        <v>11</v>
      </c>
    </row>
    <row r="12" spans="1:14" s="3" customFormat="1" ht="35.25" customHeight="1" thickBot="1">
      <c r="A12" s="426"/>
      <c r="B12" s="454"/>
      <c r="C12" s="454"/>
      <c r="D12" s="438"/>
      <c r="E12" s="438"/>
      <c r="F12" s="438"/>
      <c r="G12" s="438"/>
      <c r="H12" s="438"/>
      <c r="I12" s="231" t="s">
        <v>449</v>
      </c>
      <c r="J12" s="231" t="s">
        <v>450</v>
      </c>
      <c r="K12" s="437"/>
      <c r="L12" s="543"/>
      <c r="M12" s="532"/>
      <c r="N12" s="532"/>
    </row>
    <row r="13" spans="1:14" ht="93.75" customHeight="1">
      <c r="B13" s="542" t="s">
        <v>112</v>
      </c>
      <c r="C13" s="404" t="s">
        <v>113</v>
      </c>
      <c r="D13" s="404" t="s">
        <v>114</v>
      </c>
      <c r="E13" s="58" t="s">
        <v>111</v>
      </c>
      <c r="F13" s="239" t="s">
        <v>40</v>
      </c>
      <c r="G13" s="240" t="s">
        <v>366</v>
      </c>
      <c r="H13" s="241">
        <v>12</v>
      </c>
      <c r="I13" s="233">
        <f>3/12</f>
        <v>0.25</v>
      </c>
      <c r="J13" s="233">
        <f>6/12</f>
        <v>0.5</v>
      </c>
      <c r="K13" s="228"/>
      <c r="L13" s="234">
        <v>43497</v>
      </c>
      <c r="M13" s="235">
        <v>43861</v>
      </c>
      <c r="N13" s="238" t="s">
        <v>367</v>
      </c>
    </row>
    <row r="14" spans="1:14" ht="93.75" customHeight="1">
      <c r="B14" s="542"/>
      <c r="C14" s="404"/>
      <c r="D14" s="404"/>
      <c r="E14" s="170" t="s">
        <v>375</v>
      </c>
      <c r="F14" s="239" t="s">
        <v>365</v>
      </c>
      <c r="G14" s="240" t="s">
        <v>376</v>
      </c>
      <c r="H14" s="241">
        <v>12</v>
      </c>
      <c r="I14" s="233">
        <f>3/12</f>
        <v>0.25</v>
      </c>
      <c r="J14" s="233">
        <f>6/12</f>
        <v>0.5</v>
      </c>
      <c r="K14" s="228"/>
      <c r="L14" s="234">
        <v>43497</v>
      </c>
      <c r="M14" s="235">
        <v>43861</v>
      </c>
      <c r="N14" s="238" t="s">
        <v>569</v>
      </c>
    </row>
    <row r="15" spans="1:14" ht="93.75" customHeight="1">
      <c r="B15" s="542"/>
      <c r="C15" s="404"/>
      <c r="D15" s="404"/>
      <c r="E15" s="533" t="s">
        <v>359</v>
      </c>
      <c r="F15" s="242" t="s">
        <v>377</v>
      </c>
      <c r="G15" s="291" t="s">
        <v>378</v>
      </c>
      <c r="H15" s="243">
        <v>1</v>
      </c>
      <c r="I15" s="57" t="s">
        <v>444</v>
      </c>
      <c r="J15" s="57" t="s">
        <v>444</v>
      </c>
      <c r="K15" s="228"/>
      <c r="L15" s="236">
        <v>43739</v>
      </c>
      <c r="M15" s="237">
        <v>43799</v>
      </c>
      <c r="N15" s="238" t="s">
        <v>379</v>
      </c>
    </row>
    <row r="16" spans="1:14" ht="93.75" customHeight="1">
      <c r="B16" s="542"/>
      <c r="C16" s="404"/>
      <c r="D16" s="404"/>
      <c r="E16" s="533"/>
      <c r="F16" s="244" t="s">
        <v>570</v>
      </c>
      <c r="G16" s="240" t="s">
        <v>380</v>
      </c>
      <c r="H16" s="241">
        <v>12</v>
      </c>
      <c r="I16" s="233">
        <f>3/12</f>
        <v>0.25</v>
      </c>
      <c r="J16" s="233">
        <f>6/12</f>
        <v>0.5</v>
      </c>
      <c r="K16" s="228"/>
      <c r="L16" s="234">
        <v>43497</v>
      </c>
      <c r="M16" s="235">
        <v>43861</v>
      </c>
      <c r="N16" s="238" t="s">
        <v>379</v>
      </c>
    </row>
    <row r="17" spans="2:14" ht="42" customHeight="1">
      <c r="B17" s="542"/>
      <c r="C17" s="404"/>
      <c r="D17" s="404"/>
      <c r="E17" s="534" t="s">
        <v>362</v>
      </c>
      <c r="F17" s="418" t="s">
        <v>382</v>
      </c>
      <c r="G17" s="240" t="s">
        <v>599</v>
      </c>
      <c r="H17" s="157">
        <v>1</v>
      </c>
      <c r="I17" s="157">
        <f>7/7</f>
        <v>1</v>
      </c>
      <c r="J17" s="233">
        <f>8/8</f>
        <v>1</v>
      </c>
      <c r="K17" s="229"/>
      <c r="L17" s="234">
        <v>43466</v>
      </c>
      <c r="M17" s="235">
        <v>43830</v>
      </c>
      <c r="N17" s="238" t="s">
        <v>389</v>
      </c>
    </row>
    <row r="18" spans="2:14" ht="93.75" customHeight="1">
      <c r="B18" s="542"/>
      <c r="C18" s="404"/>
      <c r="D18" s="404"/>
      <c r="E18" s="535"/>
      <c r="F18" s="420"/>
      <c r="G18" s="240" t="s">
        <v>600</v>
      </c>
      <c r="H18" s="157">
        <v>1</v>
      </c>
      <c r="I18" s="157" t="s">
        <v>456</v>
      </c>
      <c r="J18" s="233">
        <f>8/8</f>
        <v>1</v>
      </c>
      <c r="K18" s="229"/>
      <c r="L18" s="234">
        <v>43647</v>
      </c>
      <c r="M18" s="235">
        <v>43708</v>
      </c>
      <c r="N18" s="251" t="s">
        <v>389</v>
      </c>
    </row>
    <row r="19" spans="2:14" ht="93.75" customHeight="1">
      <c r="B19" s="542"/>
      <c r="C19" s="404"/>
      <c r="D19" s="404"/>
      <c r="E19" s="535"/>
      <c r="F19" s="240" t="s">
        <v>383</v>
      </c>
      <c r="G19" s="240" t="s">
        <v>571</v>
      </c>
      <c r="H19" s="246">
        <v>1</v>
      </c>
      <c r="I19" s="157">
        <f>179/202</f>
        <v>0.88613861386138615</v>
      </c>
      <c r="J19" s="233">
        <f>167/177</f>
        <v>0.94350282485875703</v>
      </c>
      <c r="K19" s="229"/>
      <c r="L19" s="234">
        <v>43466</v>
      </c>
      <c r="M19" s="235">
        <v>43830</v>
      </c>
      <c r="N19" s="238" t="s">
        <v>389</v>
      </c>
    </row>
    <row r="20" spans="2:14" ht="93.75" customHeight="1">
      <c r="B20" s="542"/>
      <c r="C20" s="404"/>
      <c r="D20" s="404"/>
      <c r="E20" s="535"/>
      <c r="F20" s="171" t="s">
        <v>572</v>
      </c>
      <c r="G20" s="240" t="s">
        <v>627</v>
      </c>
      <c r="H20" s="245">
        <v>12</v>
      </c>
      <c r="I20" s="157">
        <f t="shared" ref="I20:I21" si="0">3/12</f>
        <v>0.25</v>
      </c>
      <c r="J20" s="233">
        <f>6/12</f>
        <v>0.5</v>
      </c>
      <c r="K20" s="228"/>
      <c r="L20" s="234">
        <v>43466</v>
      </c>
      <c r="M20" s="235">
        <v>43830</v>
      </c>
      <c r="N20" s="238" t="s">
        <v>573</v>
      </c>
    </row>
    <row r="21" spans="2:14" ht="93.75" customHeight="1">
      <c r="B21" s="542"/>
      <c r="C21" s="404"/>
      <c r="D21" s="404"/>
      <c r="E21" s="535"/>
      <c r="F21" s="240" t="s">
        <v>574</v>
      </c>
      <c r="G21" s="240" t="s">
        <v>628</v>
      </c>
      <c r="H21" s="245">
        <v>12</v>
      </c>
      <c r="I21" s="157">
        <f t="shared" si="0"/>
        <v>0.25</v>
      </c>
      <c r="J21" s="233">
        <f>6/12</f>
        <v>0.5</v>
      </c>
      <c r="K21" s="228"/>
      <c r="L21" s="234">
        <v>43466</v>
      </c>
      <c r="M21" s="235">
        <v>43830</v>
      </c>
      <c r="N21" s="238" t="s">
        <v>573</v>
      </c>
    </row>
    <row r="22" spans="2:14" ht="93.75" customHeight="1">
      <c r="B22" s="542"/>
      <c r="C22" s="404"/>
      <c r="D22" s="404"/>
      <c r="E22" s="536"/>
      <c r="F22" s="240" t="s">
        <v>575</v>
      </c>
      <c r="G22" s="306" t="s">
        <v>629</v>
      </c>
      <c r="H22" s="245">
        <v>48</v>
      </c>
      <c r="I22" s="233">
        <f>12/48</f>
        <v>0.25</v>
      </c>
      <c r="J22" s="233">
        <f>24/48</f>
        <v>0.5</v>
      </c>
      <c r="K22" s="228"/>
      <c r="L22" s="234">
        <v>43466</v>
      </c>
      <c r="M22" s="235">
        <v>43830</v>
      </c>
      <c r="N22" s="238" t="s">
        <v>573</v>
      </c>
    </row>
    <row r="23" spans="2:14" ht="93.75" customHeight="1">
      <c r="B23" s="542"/>
      <c r="C23" s="404"/>
      <c r="D23" s="404"/>
      <c r="E23" s="238" t="s">
        <v>364</v>
      </c>
      <c r="F23" s="171" t="s">
        <v>385</v>
      </c>
      <c r="G23" s="307" t="s">
        <v>384</v>
      </c>
      <c r="H23" s="246">
        <v>1</v>
      </c>
      <c r="I23" s="233">
        <f>154/154</f>
        <v>1</v>
      </c>
      <c r="J23" s="233">
        <f>365/365</f>
        <v>1</v>
      </c>
      <c r="K23" s="228"/>
      <c r="L23" s="234">
        <v>43466</v>
      </c>
      <c r="M23" s="235">
        <v>43830</v>
      </c>
      <c r="N23" s="238" t="s">
        <v>390</v>
      </c>
    </row>
    <row r="24" spans="2:14" ht="93.75" customHeight="1">
      <c r="B24" s="542"/>
      <c r="C24" s="404"/>
      <c r="D24" s="404"/>
      <c r="E24" s="407" t="s">
        <v>363</v>
      </c>
      <c r="F24" s="171" t="s">
        <v>392</v>
      </c>
      <c r="G24" s="240" t="s">
        <v>386</v>
      </c>
      <c r="H24" s="245">
        <v>4</v>
      </c>
      <c r="I24" s="233">
        <f>1/4</f>
        <v>0.25</v>
      </c>
      <c r="J24" s="233">
        <f>2/4</f>
        <v>0.5</v>
      </c>
      <c r="K24" s="228"/>
      <c r="L24" s="234">
        <v>43466</v>
      </c>
      <c r="M24" s="235">
        <v>43830</v>
      </c>
      <c r="N24" s="238" t="s">
        <v>391</v>
      </c>
    </row>
    <row r="25" spans="2:14" ht="93.75" customHeight="1">
      <c r="B25" s="542"/>
      <c r="C25" s="404"/>
      <c r="D25" s="404"/>
      <c r="E25" s="537"/>
      <c r="F25" s="240" t="s">
        <v>576</v>
      </c>
      <c r="G25" s="233" t="s">
        <v>630</v>
      </c>
      <c r="H25" s="245">
        <v>12</v>
      </c>
      <c r="I25" s="233">
        <f>2/12</f>
        <v>0.16666666666666666</v>
      </c>
      <c r="J25" s="233">
        <f>5/12</f>
        <v>0.41666666666666669</v>
      </c>
      <c r="K25" s="228"/>
      <c r="L25" s="234">
        <v>43466</v>
      </c>
      <c r="M25" s="235">
        <v>43830</v>
      </c>
      <c r="N25" s="238" t="s">
        <v>577</v>
      </c>
    </row>
    <row r="26" spans="2:14" ht="93.75" customHeight="1">
      <c r="B26" s="542"/>
      <c r="C26" s="404"/>
      <c r="D26" s="404"/>
      <c r="E26" s="537"/>
      <c r="F26" s="171" t="s">
        <v>578</v>
      </c>
      <c r="G26" s="240" t="s">
        <v>579</v>
      </c>
      <c r="H26" s="245">
        <v>2</v>
      </c>
      <c r="I26" s="233">
        <f>0/2</f>
        <v>0</v>
      </c>
      <c r="J26" s="233">
        <f>0/2</f>
        <v>0</v>
      </c>
      <c r="K26" s="228"/>
      <c r="L26" s="234">
        <v>43466</v>
      </c>
      <c r="M26" s="235">
        <v>43830</v>
      </c>
      <c r="N26" s="238" t="s">
        <v>580</v>
      </c>
    </row>
    <row r="27" spans="2:14" ht="93.75" customHeight="1">
      <c r="B27" s="542"/>
      <c r="C27" s="404"/>
      <c r="D27" s="404"/>
      <c r="E27" s="408"/>
      <c r="F27" s="171" t="s">
        <v>581</v>
      </c>
      <c r="G27" s="240" t="s">
        <v>582</v>
      </c>
      <c r="H27" s="246" t="s">
        <v>583</v>
      </c>
      <c r="I27" s="233">
        <v>0.74199999999999999</v>
      </c>
      <c r="J27" s="233">
        <v>0.97</v>
      </c>
      <c r="K27" s="228"/>
      <c r="L27" s="234">
        <v>43466</v>
      </c>
      <c r="M27" s="235">
        <v>43830</v>
      </c>
      <c r="N27" s="238" t="s">
        <v>577</v>
      </c>
    </row>
    <row r="28" spans="2:14" ht="93.75" customHeight="1">
      <c r="B28" s="542"/>
      <c r="C28" s="404"/>
      <c r="D28" s="404"/>
      <c r="E28" s="230" t="s">
        <v>358</v>
      </c>
      <c r="F28" s="247" t="s">
        <v>139</v>
      </c>
      <c r="G28" s="240" t="s">
        <v>381</v>
      </c>
      <c r="H28" s="246">
        <v>0.7</v>
      </c>
      <c r="I28" s="337">
        <f>17.5/70</f>
        <v>0.25</v>
      </c>
      <c r="J28" s="337">
        <f>40/70</f>
        <v>0.5714285714285714</v>
      </c>
      <c r="K28" s="229" t="s">
        <v>584</v>
      </c>
      <c r="L28" s="234">
        <v>43466</v>
      </c>
      <c r="M28" s="235">
        <v>43830</v>
      </c>
      <c r="N28" s="238" t="s">
        <v>585</v>
      </c>
    </row>
    <row r="29" spans="2:14" ht="93.75" customHeight="1">
      <c r="B29" s="542"/>
      <c r="C29" s="404"/>
      <c r="D29" s="404"/>
      <c r="E29" s="58" t="s">
        <v>586</v>
      </c>
      <c r="F29" s="247" t="s">
        <v>587</v>
      </c>
      <c r="G29" s="240" t="s">
        <v>588</v>
      </c>
      <c r="H29" s="245">
        <v>12</v>
      </c>
      <c r="I29" s="233">
        <f>3/12</f>
        <v>0.25</v>
      </c>
      <c r="J29" s="233">
        <f>6/12</f>
        <v>0.5</v>
      </c>
      <c r="K29" s="229"/>
      <c r="L29" s="234">
        <v>43466</v>
      </c>
      <c r="M29" s="235">
        <v>43830</v>
      </c>
      <c r="N29" s="238" t="s">
        <v>589</v>
      </c>
    </row>
    <row r="30" spans="2:14" ht="93.75" customHeight="1">
      <c r="B30" s="542"/>
      <c r="C30" s="404"/>
      <c r="D30" s="404"/>
      <c r="E30" s="538" t="s">
        <v>360</v>
      </c>
      <c r="F30" s="239" t="s">
        <v>387</v>
      </c>
      <c r="G30" s="240" t="s">
        <v>590</v>
      </c>
      <c r="H30" s="248">
        <v>6</v>
      </c>
      <c r="I30" s="233">
        <f>1/6</f>
        <v>0.16666666666666666</v>
      </c>
      <c r="J30" s="233">
        <f>2/6</f>
        <v>0.33333333333333331</v>
      </c>
      <c r="K30" s="229"/>
      <c r="L30" s="234">
        <v>43466</v>
      </c>
      <c r="M30" s="235">
        <v>43830</v>
      </c>
      <c r="N30" s="238" t="s">
        <v>361</v>
      </c>
    </row>
    <row r="31" spans="2:14" ht="93.75" customHeight="1">
      <c r="B31" s="542"/>
      <c r="C31" s="404"/>
      <c r="D31" s="404"/>
      <c r="E31" s="539"/>
      <c r="F31" s="239" t="s">
        <v>388</v>
      </c>
      <c r="G31" s="240" t="s">
        <v>591</v>
      </c>
      <c r="H31" s="372">
        <v>4</v>
      </c>
      <c r="I31" s="233">
        <f>1/4</f>
        <v>0.25</v>
      </c>
      <c r="J31" s="233">
        <f>2/4</f>
        <v>0.5</v>
      </c>
      <c r="K31" s="228"/>
      <c r="L31" s="234">
        <v>43466</v>
      </c>
      <c r="M31" s="235">
        <v>43830</v>
      </c>
      <c r="N31" s="238" t="s">
        <v>361</v>
      </c>
    </row>
    <row r="32" spans="2:14" ht="93.75" customHeight="1">
      <c r="B32" s="542"/>
      <c r="C32" s="404"/>
      <c r="D32" s="404"/>
      <c r="E32" s="540" t="s">
        <v>592</v>
      </c>
      <c r="F32" s="239" t="s">
        <v>593</v>
      </c>
      <c r="G32" s="240" t="s">
        <v>594</v>
      </c>
      <c r="H32" s="394">
        <v>8</v>
      </c>
      <c r="I32" s="395" t="s">
        <v>456</v>
      </c>
      <c r="J32" s="395" t="s">
        <v>456</v>
      </c>
      <c r="K32" s="393" t="s">
        <v>654</v>
      </c>
      <c r="L32" s="234">
        <v>43466</v>
      </c>
      <c r="M32" s="235">
        <v>43830</v>
      </c>
      <c r="N32" s="238" t="s">
        <v>569</v>
      </c>
    </row>
    <row r="33" spans="2:14" ht="93.75" customHeight="1">
      <c r="B33" s="542"/>
      <c r="C33" s="404"/>
      <c r="D33" s="404"/>
      <c r="E33" s="541"/>
      <c r="F33" s="247" t="s">
        <v>595</v>
      </c>
      <c r="G33" s="240" t="s">
        <v>596</v>
      </c>
      <c r="H33" s="241">
        <v>6</v>
      </c>
      <c r="I33" s="233">
        <f>1/6</f>
        <v>0.16666666666666666</v>
      </c>
      <c r="J33" s="233">
        <f>2/6</f>
        <v>0.33333333333333331</v>
      </c>
      <c r="K33" s="228"/>
      <c r="L33" s="234">
        <v>43466</v>
      </c>
      <c r="M33" s="235">
        <v>43830</v>
      </c>
      <c r="N33" s="238" t="s">
        <v>361</v>
      </c>
    </row>
    <row r="34" spans="2:14" ht="200.25" customHeight="1">
      <c r="B34" s="331" t="s">
        <v>216</v>
      </c>
      <c r="C34" s="330" t="s">
        <v>109</v>
      </c>
      <c r="D34" s="230" t="s">
        <v>110</v>
      </c>
      <c r="E34" s="230" t="s">
        <v>168</v>
      </c>
      <c r="F34" s="329" t="s">
        <v>648</v>
      </c>
      <c r="G34" s="13" t="s">
        <v>169</v>
      </c>
      <c r="H34" s="246">
        <v>1</v>
      </c>
      <c r="I34" s="233">
        <f>1/12</f>
        <v>8.3333333333333329E-2</v>
      </c>
      <c r="J34" s="233">
        <f>5/12</f>
        <v>0.41666666666666669</v>
      </c>
      <c r="K34" s="229"/>
      <c r="L34" s="234">
        <v>43466</v>
      </c>
      <c r="M34" s="235">
        <v>43830</v>
      </c>
      <c r="N34" s="373" t="s">
        <v>361</v>
      </c>
    </row>
    <row r="35" spans="2:14" ht="44.25" customHeight="1">
      <c r="I35" s="371">
        <f>AVERAGE(I13:I34)</f>
        <v>0.35323536564182734</v>
      </c>
      <c r="J35" s="371">
        <f>AVERAGE(J13:J34)</f>
        <v>0.5742465698143665</v>
      </c>
    </row>
  </sheetData>
  <mergeCells count="30">
    <mergeCell ref="B13:B33"/>
    <mergeCell ref="H11:H12"/>
    <mergeCell ref="I11:J11"/>
    <mergeCell ref="K11:K12"/>
    <mergeCell ref="L11:L12"/>
    <mergeCell ref="B11:B12"/>
    <mergeCell ref="F17:F18"/>
    <mergeCell ref="N11:N12"/>
    <mergeCell ref="C13:C33"/>
    <mergeCell ref="D13:D33"/>
    <mergeCell ref="E15:E16"/>
    <mergeCell ref="E17:E22"/>
    <mergeCell ref="E24:E27"/>
    <mergeCell ref="E30:E31"/>
    <mergeCell ref="E32:E33"/>
    <mergeCell ref="C11:C12"/>
    <mergeCell ref="D11:D12"/>
    <mergeCell ref="E11:E12"/>
    <mergeCell ref="F11:F12"/>
    <mergeCell ref="D1:L4"/>
    <mergeCell ref="A1:A12"/>
    <mergeCell ref="B5:M5"/>
    <mergeCell ref="B6:M6"/>
    <mergeCell ref="B7:G7"/>
    <mergeCell ref="B8:H8"/>
    <mergeCell ref="B9:M9"/>
    <mergeCell ref="B10:M10"/>
    <mergeCell ref="B1:C4"/>
    <mergeCell ref="G11:G12"/>
    <mergeCell ref="M11:M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7"/>
  <sheetViews>
    <sheetView topLeftCell="D5" zoomScale="80" zoomScaleNormal="80" workbookViewId="0">
      <selection activeCell="K7" sqref="K1:L1048576"/>
    </sheetView>
  </sheetViews>
  <sheetFormatPr baseColWidth="10" defaultRowHeight="12"/>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10" width="10" style="4" customWidth="1"/>
    <col min="11" max="11" width="29.85546875" style="4" customWidth="1"/>
    <col min="12" max="12" width="13.140625" style="4" customWidth="1"/>
    <col min="13" max="13" width="17.42578125" style="5" customWidth="1"/>
    <col min="14" max="14" width="21.140625" style="4" customWidth="1"/>
    <col min="15"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126" width="11.42578125" style="4"/>
    <col min="16127" max="16127" width="14.42578125" style="4" customWidth="1"/>
    <col min="16128" max="16128" width="22.140625" style="4" customWidth="1"/>
    <col min="16129" max="16129" width="16.85546875" style="4" customWidth="1"/>
    <col min="16130" max="16130" width="22.7109375" style="4" customWidth="1"/>
    <col min="16131" max="16131" width="20.28515625" style="4" customWidth="1"/>
    <col min="16132" max="16132" width="22.42578125" style="4" customWidth="1"/>
    <col min="16133" max="16133" width="25.42578125" style="4" customWidth="1"/>
    <col min="16134" max="16134" width="10" style="4" customWidth="1"/>
    <col min="16135" max="16135" width="15.28515625" style="4" customWidth="1"/>
    <col min="16136" max="16140" width="0" style="4" hidden="1" customWidth="1"/>
    <col min="16141" max="16141" width="13.85546875" style="4" customWidth="1"/>
    <col min="16142" max="16142" width="20.42578125" style="4" customWidth="1"/>
    <col min="16143" max="16384" width="11.42578125" style="4"/>
  </cols>
  <sheetData>
    <row r="1" spans="1:14" s="1" customFormat="1" ht="21.75" customHeight="1">
      <c r="A1" s="426"/>
      <c r="B1" s="462"/>
      <c r="C1" s="463"/>
      <c r="D1" s="444" t="s">
        <v>20</v>
      </c>
      <c r="E1" s="445"/>
      <c r="F1" s="445"/>
      <c r="G1" s="445"/>
      <c r="H1" s="445"/>
      <c r="I1" s="445"/>
      <c r="J1" s="445"/>
      <c r="K1" s="445"/>
      <c r="L1" s="445"/>
      <c r="M1" s="446"/>
      <c r="N1" s="6" t="s">
        <v>0</v>
      </c>
    </row>
    <row r="2" spans="1:14" s="1" customFormat="1" ht="21.75" customHeight="1">
      <c r="A2" s="426"/>
      <c r="B2" s="464"/>
      <c r="C2" s="465"/>
      <c r="D2" s="447"/>
      <c r="E2" s="476"/>
      <c r="F2" s="476"/>
      <c r="G2" s="476"/>
      <c r="H2" s="476"/>
      <c r="I2" s="476"/>
      <c r="J2" s="476"/>
      <c r="K2" s="476"/>
      <c r="L2" s="476"/>
      <c r="M2" s="448"/>
      <c r="N2" s="51" t="s">
        <v>254</v>
      </c>
    </row>
    <row r="3" spans="1:14" s="1" customFormat="1" ht="21.75" customHeight="1">
      <c r="A3" s="426"/>
      <c r="B3" s="464"/>
      <c r="C3" s="465"/>
      <c r="D3" s="447"/>
      <c r="E3" s="476"/>
      <c r="F3" s="476"/>
      <c r="G3" s="476"/>
      <c r="H3" s="476"/>
      <c r="I3" s="476"/>
      <c r="J3" s="476"/>
      <c r="K3" s="476"/>
      <c r="L3" s="476"/>
      <c r="M3" s="448"/>
      <c r="N3" s="6" t="s">
        <v>255</v>
      </c>
    </row>
    <row r="4" spans="1:14" s="1" customFormat="1" ht="21.75" customHeight="1">
      <c r="A4" s="426"/>
      <c r="B4" s="466"/>
      <c r="C4" s="467"/>
      <c r="D4" s="449"/>
      <c r="E4" s="450"/>
      <c r="F4" s="450"/>
      <c r="G4" s="450"/>
      <c r="H4" s="450"/>
      <c r="I4" s="450"/>
      <c r="J4" s="450"/>
      <c r="K4" s="450"/>
      <c r="L4" s="450"/>
      <c r="M4" s="451"/>
      <c r="N4" s="6" t="s">
        <v>1</v>
      </c>
    </row>
    <row r="5" spans="1:14" s="1" customFormat="1" ht="28.5" customHeight="1">
      <c r="A5" s="426"/>
      <c r="B5" s="477"/>
      <c r="C5" s="477"/>
      <c r="D5" s="477"/>
      <c r="E5" s="477"/>
      <c r="F5" s="477"/>
      <c r="G5" s="477"/>
      <c r="H5" s="477"/>
      <c r="I5" s="477"/>
      <c r="J5" s="477"/>
      <c r="K5" s="477"/>
      <c r="L5" s="477"/>
      <c r="M5" s="477"/>
      <c r="N5" s="477"/>
    </row>
    <row r="6" spans="1:14" s="2" customFormat="1" ht="28.5" customHeight="1">
      <c r="A6" s="426"/>
      <c r="B6" s="478" t="s">
        <v>2</v>
      </c>
      <c r="C6" s="478"/>
      <c r="D6" s="478"/>
      <c r="E6" s="478"/>
      <c r="F6" s="478"/>
      <c r="G6" s="478"/>
      <c r="H6" s="478"/>
      <c r="I6" s="478"/>
      <c r="J6" s="478"/>
      <c r="K6" s="478"/>
      <c r="L6" s="478"/>
      <c r="M6" s="478"/>
      <c r="N6" s="478"/>
    </row>
    <row r="7" spans="1:14" s="2" customFormat="1" ht="28.5" customHeight="1">
      <c r="A7" s="426"/>
      <c r="B7" s="478" t="s">
        <v>8</v>
      </c>
      <c r="C7" s="478"/>
      <c r="D7" s="478"/>
      <c r="E7" s="478"/>
      <c r="F7" s="478"/>
      <c r="G7" s="478"/>
      <c r="H7" s="8"/>
      <c r="I7" s="162"/>
      <c r="J7" s="162"/>
      <c r="K7" s="162"/>
      <c r="L7" s="8"/>
      <c r="M7" s="8"/>
      <c r="N7" s="8"/>
    </row>
    <row r="8" spans="1:14" s="2" customFormat="1" ht="28.5" customHeight="1">
      <c r="A8" s="426"/>
      <c r="B8" s="478" t="s">
        <v>3</v>
      </c>
      <c r="C8" s="478"/>
      <c r="D8" s="478"/>
      <c r="E8" s="478"/>
      <c r="F8" s="478"/>
      <c r="G8" s="478"/>
      <c r="H8" s="478"/>
      <c r="I8" s="162"/>
      <c r="J8" s="162"/>
      <c r="K8" s="162"/>
      <c r="L8" s="8"/>
      <c r="M8" s="8"/>
      <c r="N8" s="8"/>
    </row>
    <row r="9" spans="1:14" s="1" customFormat="1" ht="28.5" customHeight="1">
      <c r="A9" s="426"/>
      <c r="B9" s="433" t="s">
        <v>394</v>
      </c>
      <c r="C9" s="433"/>
      <c r="D9" s="433"/>
      <c r="E9" s="433"/>
      <c r="F9" s="433"/>
      <c r="G9" s="433"/>
      <c r="H9" s="433"/>
      <c r="I9" s="433"/>
      <c r="J9" s="433"/>
      <c r="K9" s="433"/>
      <c r="L9" s="433"/>
      <c r="M9" s="433"/>
      <c r="N9" s="433"/>
    </row>
    <row r="10" spans="1:14" s="1" customFormat="1" ht="28.5" customHeight="1" thickBot="1">
      <c r="A10" s="426"/>
      <c r="B10" s="477"/>
      <c r="C10" s="477"/>
      <c r="D10" s="477"/>
      <c r="E10" s="477"/>
      <c r="F10" s="477"/>
      <c r="G10" s="477"/>
      <c r="H10" s="477"/>
      <c r="I10" s="477"/>
      <c r="J10" s="477"/>
      <c r="K10" s="477"/>
      <c r="L10" s="477"/>
      <c r="M10" s="477"/>
      <c r="N10" s="477"/>
    </row>
    <row r="11" spans="1:14" s="1" customFormat="1" ht="28.5" customHeight="1" thickBot="1">
      <c r="A11" s="426"/>
      <c r="B11" s="434" t="s">
        <v>62</v>
      </c>
      <c r="C11" s="453" t="s">
        <v>63</v>
      </c>
      <c r="D11" s="436" t="s">
        <v>4</v>
      </c>
      <c r="E11" s="436" t="s">
        <v>604</v>
      </c>
      <c r="F11" s="436" t="s">
        <v>5</v>
      </c>
      <c r="G11" s="436" t="s">
        <v>14</v>
      </c>
      <c r="H11" s="436" t="s">
        <v>6</v>
      </c>
      <c r="I11" s="498" t="s">
        <v>447</v>
      </c>
      <c r="J11" s="552"/>
      <c r="K11" s="436" t="s">
        <v>448</v>
      </c>
      <c r="L11" s="442" t="s">
        <v>12</v>
      </c>
      <c r="M11" s="410" t="s">
        <v>13</v>
      </c>
      <c r="N11" s="413" t="s">
        <v>11</v>
      </c>
    </row>
    <row r="12" spans="1:14" s="3" customFormat="1" ht="53.25" customHeight="1">
      <c r="A12" s="426"/>
      <c r="B12" s="452"/>
      <c r="C12" s="454"/>
      <c r="D12" s="438"/>
      <c r="E12" s="438"/>
      <c r="F12" s="438"/>
      <c r="G12" s="438"/>
      <c r="H12" s="438"/>
      <c r="I12" s="259" t="s">
        <v>449</v>
      </c>
      <c r="J12" s="259" t="s">
        <v>450</v>
      </c>
      <c r="K12" s="438"/>
      <c r="L12" s="443"/>
      <c r="M12" s="411"/>
      <c r="N12" s="468"/>
    </row>
    <row r="13" spans="1:14" s="7" customFormat="1" ht="57" customHeight="1">
      <c r="A13" s="426"/>
      <c r="B13" s="404" t="s">
        <v>115</v>
      </c>
      <c r="C13" s="404" t="s">
        <v>116</v>
      </c>
      <c r="D13" s="404"/>
      <c r="E13" s="551" t="s">
        <v>342</v>
      </c>
      <c r="F13" s="28" t="s">
        <v>42</v>
      </c>
      <c r="G13" s="292" t="s">
        <v>632</v>
      </c>
      <c r="H13" s="56" t="s">
        <v>435</v>
      </c>
      <c r="I13" s="207">
        <f>37/37</f>
        <v>1</v>
      </c>
      <c r="J13" s="207">
        <f>37/37</f>
        <v>1</v>
      </c>
      <c r="K13" s="56" t="s">
        <v>548</v>
      </c>
      <c r="L13" s="234">
        <v>43466</v>
      </c>
      <c r="M13" s="234">
        <v>43830</v>
      </c>
      <c r="N13" s="14" t="s">
        <v>526</v>
      </c>
    </row>
    <row r="14" spans="1:14" s="7" customFormat="1" ht="100.5" customHeight="1">
      <c r="A14" s="426"/>
      <c r="B14" s="404"/>
      <c r="C14" s="404"/>
      <c r="D14" s="404"/>
      <c r="E14" s="551"/>
      <c r="F14" s="28" t="s">
        <v>436</v>
      </c>
      <c r="G14" s="292" t="s">
        <v>349</v>
      </c>
      <c r="H14" s="206">
        <v>1</v>
      </c>
      <c r="I14" s="214">
        <f>1/1</f>
        <v>1</v>
      </c>
      <c r="J14" s="214">
        <f>1/1</f>
        <v>1</v>
      </c>
      <c r="K14" s="56"/>
      <c r="L14" s="236">
        <v>43466</v>
      </c>
      <c r="M14" s="236">
        <v>43496</v>
      </c>
      <c r="N14" s="550" t="s">
        <v>527</v>
      </c>
    </row>
    <row r="15" spans="1:14" s="7" customFormat="1" ht="107.25" customHeight="1">
      <c r="B15" s="404"/>
      <c r="C15" s="404"/>
      <c r="D15" s="404"/>
      <c r="E15" s="551"/>
      <c r="F15" s="28" t="s">
        <v>549</v>
      </c>
      <c r="G15" s="292" t="s">
        <v>550</v>
      </c>
      <c r="H15" s="206">
        <v>1</v>
      </c>
      <c r="I15" s="214" t="s">
        <v>456</v>
      </c>
      <c r="J15" s="206">
        <v>0</v>
      </c>
      <c r="K15" s="56"/>
      <c r="L15" s="236">
        <v>43586</v>
      </c>
      <c r="M15" s="236">
        <v>43830</v>
      </c>
      <c r="N15" s="550"/>
    </row>
    <row r="16" spans="1:14" s="7" customFormat="1" ht="51">
      <c r="B16" s="404"/>
      <c r="C16" s="404"/>
      <c r="D16" s="404"/>
      <c r="E16" s="551"/>
      <c r="F16" s="71" t="s">
        <v>437</v>
      </c>
      <c r="G16" s="292" t="s">
        <v>350</v>
      </c>
      <c r="H16" s="206">
        <v>1</v>
      </c>
      <c r="I16" s="214">
        <f>1/1</f>
        <v>1</v>
      </c>
      <c r="J16" s="214">
        <f>1/1</f>
        <v>1</v>
      </c>
      <c r="K16" s="56"/>
      <c r="L16" s="236">
        <v>43466</v>
      </c>
      <c r="M16" s="236">
        <v>43496</v>
      </c>
      <c r="N16" s="550"/>
    </row>
    <row r="17" spans="2:14" s="7" customFormat="1" ht="53.25" customHeight="1">
      <c r="B17" s="404"/>
      <c r="C17" s="404"/>
      <c r="D17" s="404"/>
      <c r="E17" s="551"/>
      <c r="F17" s="71" t="s">
        <v>551</v>
      </c>
      <c r="G17" s="292" t="s">
        <v>552</v>
      </c>
      <c r="H17" s="206">
        <v>1</v>
      </c>
      <c r="I17" s="214" t="s">
        <v>456</v>
      </c>
      <c r="J17" s="206">
        <v>0</v>
      </c>
      <c r="K17" s="56"/>
      <c r="L17" s="236">
        <v>43586</v>
      </c>
      <c r="M17" s="236">
        <v>43830</v>
      </c>
      <c r="N17" s="550"/>
    </row>
    <row r="18" spans="2:14" s="7" customFormat="1" ht="28.5" customHeight="1">
      <c r="B18" s="404"/>
      <c r="C18" s="404"/>
      <c r="D18" s="404"/>
      <c r="E18" s="551"/>
      <c r="F18" s="71" t="s">
        <v>553</v>
      </c>
      <c r="G18" s="292" t="s">
        <v>554</v>
      </c>
      <c r="H18" s="206">
        <v>1</v>
      </c>
      <c r="I18" s="214">
        <f>1/1</f>
        <v>1</v>
      </c>
      <c r="J18" s="214">
        <f>1/1</f>
        <v>1</v>
      </c>
      <c r="K18" s="56"/>
      <c r="L18" s="236">
        <v>43466</v>
      </c>
      <c r="M18" s="236">
        <v>43496</v>
      </c>
      <c r="N18" s="550"/>
    </row>
    <row r="19" spans="2:14" s="7" customFormat="1" ht="44.25" customHeight="1">
      <c r="B19" s="404"/>
      <c r="C19" s="404"/>
      <c r="D19" s="404"/>
      <c r="E19" s="551"/>
      <c r="F19" s="71" t="s">
        <v>555</v>
      </c>
      <c r="G19" s="292" t="s">
        <v>556</v>
      </c>
      <c r="H19" s="206">
        <v>1</v>
      </c>
      <c r="I19" s="236" t="s">
        <v>456</v>
      </c>
      <c r="J19" s="206">
        <v>0</v>
      </c>
      <c r="K19" s="56"/>
      <c r="L19" s="236">
        <v>43586</v>
      </c>
      <c r="M19" s="236">
        <v>43830</v>
      </c>
      <c r="N19" s="550"/>
    </row>
    <row r="20" spans="2:14" s="7" customFormat="1" ht="66" customHeight="1">
      <c r="B20" s="404"/>
      <c r="C20" s="404"/>
      <c r="D20" s="404"/>
      <c r="E20" s="551" t="s">
        <v>126</v>
      </c>
      <c r="F20" s="247" t="s">
        <v>122</v>
      </c>
      <c r="G20" s="303" t="s">
        <v>633</v>
      </c>
      <c r="H20" s="249">
        <v>1</v>
      </c>
      <c r="I20" s="214">
        <f>1/1</f>
        <v>1</v>
      </c>
      <c r="J20" s="214">
        <f>1/1</f>
        <v>1</v>
      </c>
      <c r="K20" s="56"/>
      <c r="L20" s="236">
        <v>43466</v>
      </c>
      <c r="M20" s="236">
        <v>43830</v>
      </c>
      <c r="N20" s="550"/>
    </row>
    <row r="21" spans="2:14" s="7" customFormat="1" ht="72.75" customHeight="1">
      <c r="B21" s="404"/>
      <c r="C21" s="404"/>
      <c r="D21" s="404"/>
      <c r="E21" s="551"/>
      <c r="F21" s="247" t="s">
        <v>123</v>
      </c>
      <c r="G21" s="303" t="s">
        <v>125</v>
      </c>
      <c r="H21" s="33">
        <v>1</v>
      </c>
      <c r="I21" s="214">
        <f>1/1</f>
        <v>1</v>
      </c>
      <c r="J21" s="214">
        <f>1/1</f>
        <v>1</v>
      </c>
      <c r="K21" s="249" t="s">
        <v>557</v>
      </c>
      <c r="L21" s="236">
        <v>43466</v>
      </c>
      <c r="M21" s="236">
        <v>43830</v>
      </c>
      <c r="N21" s="550"/>
    </row>
    <row r="22" spans="2:14" ht="192" customHeight="1">
      <c r="B22" s="404"/>
      <c r="C22" s="404"/>
      <c r="D22" s="404"/>
      <c r="E22" s="551"/>
      <c r="F22" s="247" t="s">
        <v>124</v>
      </c>
      <c r="G22" s="615" t="s">
        <v>634</v>
      </c>
      <c r="H22" s="399">
        <v>8</v>
      </c>
      <c r="I22" s="216" t="s">
        <v>456</v>
      </c>
      <c r="J22" s="98">
        <f>3/8</f>
        <v>0.375</v>
      </c>
      <c r="K22" s="47" t="s">
        <v>558</v>
      </c>
      <c r="L22" s="236">
        <v>43617</v>
      </c>
      <c r="M22" s="236">
        <v>43830</v>
      </c>
      <c r="N22" s="550"/>
    </row>
    <row r="23" spans="2:14" ht="45.75" customHeight="1">
      <c r="B23" s="404"/>
      <c r="C23" s="404"/>
      <c r="D23" s="404"/>
      <c r="E23" s="551"/>
      <c r="F23" s="28" t="s">
        <v>138</v>
      </c>
      <c r="G23" s="304" t="s">
        <v>635</v>
      </c>
      <c r="H23" s="215">
        <v>4</v>
      </c>
      <c r="I23" s="216">
        <f>1/4</f>
        <v>0.25</v>
      </c>
      <c r="J23" s="157">
        <f>2/4</f>
        <v>0.5</v>
      </c>
      <c r="K23" s="236"/>
      <c r="L23" s="236" t="s">
        <v>559</v>
      </c>
      <c r="M23" s="236" t="s">
        <v>560</v>
      </c>
      <c r="N23" s="550"/>
    </row>
    <row r="24" spans="2:14" ht="68.25" customHeight="1">
      <c r="B24" s="404"/>
      <c r="C24" s="404"/>
      <c r="D24" s="404"/>
      <c r="E24" s="551"/>
      <c r="F24" s="28" t="s">
        <v>369</v>
      </c>
      <c r="G24" s="304" t="s">
        <v>636</v>
      </c>
      <c r="H24" s="157">
        <v>1</v>
      </c>
      <c r="I24" s="216">
        <f>13/14</f>
        <v>0.9285714285714286</v>
      </c>
      <c r="J24" s="207">
        <f>12/12</f>
        <v>1</v>
      </c>
      <c r="K24" s="246"/>
      <c r="L24" s="236">
        <v>43466</v>
      </c>
      <c r="M24" s="236">
        <v>43830</v>
      </c>
      <c r="N24" s="550"/>
    </row>
    <row r="25" spans="2:14" ht="145.5" customHeight="1">
      <c r="B25" s="404" t="s">
        <v>368</v>
      </c>
      <c r="C25" s="549" t="s">
        <v>109</v>
      </c>
      <c r="D25" s="404" t="s">
        <v>110</v>
      </c>
      <c r="E25" s="406" t="s">
        <v>132</v>
      </c>
      <c r="F25" s="247" t="s">
        <v>127</v>
      </c>
      <c r="G25" s="303" t="s">
        <v>637</v>
      </c>
      <c r="H25" s="246">
        <v>1</v>
      </c>
      <c r="I25" s="214">
        <f>5/5</f>
        <v>1</v>
      </c>
      <c r="J25" s="246">
        <f>8/8</f>
        <v>1</v>
      </c>
      <c r="K25" s="236" t="s">
        <v>605</v>
      </c>
      <c r="L25" s="236">
        <v>43466</v>
      </c>
      <c r="M25" s="236">
        <v>43830</v>
      </c>
      <c r="N25" s="550"/>
    </row>
    <row r="26" spans="2:14" ht="54" customHeight="1">
      <c r="B26" s="404"/>
      <c r="C26" s="549"/>
      <c r="D26" s="404"/>
      <c r="E26" s="406"/>
      <c r="F26" s="247" t="s">
        <v>128</v>
      </c>
      <c r="G26" s="303" t="s">
        <v>638</v>
      </c>
      <c r="H26" s="33">
        <v>1</v>
      </c>
      <c r="I26" s="236" t="s">
        <v>456</v>
      </c>
      <c r="J26" s="98" t="s">
        <v>456</v>
      </c>
      <c r="K26" s="33"/>
      <c r="L26" s="47">
        <v>43466</v>
      </c>
      <c r="M26" s="47">
        <v>43830</v>
      </c>
      <c r="N26" s="404" t="s">
        <v>135</v>
      </c>
    </row>
    <row r="27" spans="2:14" ht="117" customHeight="1">
      <c r="B27" s="404"/>
      <c r="C27" s="549"/>
      <c r="D27" s="404"/>
      <c r="E27" s="406" t="s">
        <v>133</v>
      </c>
      <c r="F27" s="247" t="s">
        <v>129</v>
      </c>
      <c r="G27" s="303" t="s">
        <v>639</v>
      </c>
      <c r="H27" s="249">
        <v>2</v>
      </c>
      <c r="I27" s="214">
        <f>1/1</f>
        <v>1</v>
      </c>
      <c r="J27" s="214">
        <f>1/1</f>
        <v>1</v>
      </c>
      <c r="K27" s="236" t="s">
        <v>606</v>
      </c>
      <c r="L27" s="236">
        <v>43466</v>
      </c>
      <c r="M27" s="236">
        <v>43830</v>
      </c>
      <c r="N27" s="404"/>
    </row>
    <row r="28" spans="2:14" ht="53.25" customHeight="1">
      <c r="B28" s="404"/>
      <c r="C28" s="549"/>
      <c r="D28" s="404"/>
      <c r="E28" s="406"/>
      <c r="F28" s="247" t="s">
        <v>130</v>
      </c>
      <c r="G28" s="308" t="s">
        <v>640</v>
      </c>
      <c r="H28" s="57">
        <v>4</v>
      </c>
      <c r="I28" s="33">
        <f>1/4</f>
        <v>0.25</v>
      </c>
      <c r="J28" s="33">
        <f>1/4</f>
        <v>0.25</v>
      </c>
      <c r="K28" s="57"/>
      <c r="L28" s="47">
        <v>43466</v>
      </c>
      <c r="M28" s="47">
        <v>43830</v>
      </c>
      <c r="N28" s="404"/>
    </row>
    <row r="29" spans="2:14" ht="41.25" customHeight="1">
      <c r="B29" s="404"/>
      <c r="C29" s="549"/>
      <c r="D29" s="404"/>
      <c r="E29" s="406"/>
      <c r="F29" s="247" t="s">
        <v>131</v>
      </c>
      <c r="G29" s="303" t="s">
        <v>641</v>
      </c>
      <c r="H29" s="249">
        <v>1</v>
      </c>
      <c r="I29" s="236" t="s">
        <v>456</v>
      </c>
      <c r="J29" s="98" t="s">
        <v>456</v>
      </c>
      <c r="K29" s="57"/>
      <c r="L29" s="236">
        <v>43709</v>
      </c>
      <c r="M29" s="236">
        <v>43738</v>
      </c>
      <c r="N29" s="404"/>
    </row>
    <row r="30" spans="2:14" ht="75.75" customHeight="1">
      <c r="B30" s="404" t="s">
        <v>69</v>
      </c>
      <c r="C30" s="404" t="s">
        <v>70</v>
      </c>
      <c r="D30" s="404" t="s">
        <v>105</v>
      </c>
      <c r="E30" s="17" t="s">
        <v>343</v>
      </c>
      <c r="F30" s="17" t="s">
        <v>561</v>
      </c>
      <c r="G30" s="303" t="s">
        <v>642</v>
      </c>
      <c r="H30" s="249">
        <v>1</v>
      </c>
      <c r="I30" s="214">
        <f>1/1</f>
        <v>1</v>
      </c>
      <c r="J30" s="214">
        <f>1/1</f>
        <v>1</v>
      </c>
      <c r="K30" s="236" t="s">
        <v>562</v>
      </c>
      <c r="L30" s="236">
        <v>43466</v>
      </c>
      <c r="M30" s="236">
        <v>43830</v>
      </c>
      <c r="N30" s="404"/>
    </row>
    <row r="31" spans="2:14" ht="120" customHeight="1">
      <c r="B31" s="404"/>
      <c r="C31" s="404"/>
      <c r="D31" s="404"/>
      <c r="E31" s="17" t="s">
        <v>253</v>
      </c>
      <c r="F31" s="71" t="s">
        <v>563</v>
      </c>
      <c r="G31" s="308" t="s">
        <v>631</v>
      </c>
      <c r="H31" s="156">
        <v>12</v>
      </c>
      <c r="I31" s="214">
        <f>3/12</f>
        <v>0.25</v>
      </c>
      <c r="J31" s="112">
        <f>6/12</f>
        <v>0.5</v>
      </c>
      <c r="K31" s="236" t="s">
        <v>564</v>
      </c>
      <c r="L31" s="236">
        <v>43466</v>
      </c>
      <c r="M31" s="236">
        <v>43830</v>
      </c>
      <c r="N31" s="14" t="s">
        <v>134</v>
      </c>
    </row>
    <row r="32" spans="2:14" ht="110.25" customHeight="1">
      <c r="B32" s="545" t="s">
        <v>370</v>
      </c>
      <c r="C32" s="417" t="s">
        <v>322</v>
      </c>
      <c r="D32" s="417" t="s">
        <v>323</v>
      </c>
      <c r="E32" s="536" t="s">
        <v>341</v>
      </c>
      <c r="F32" s="335" t="s">
        <v>339</v>
      </c>
      <c r="G32" s="333" t="s">
        <v>345</v>
      </c>
      <c r="H32" s="154">
        <v>4</v>
      </c>
      <c r="I32" s="326">
        <f>1/4</f>
        <v>0.25</v>
      </c>
      <c r="J32" s="325">
        <f>2/4</f>
        <v>0.5</v>
      </c>
      <c r="K32" s="334" t="s">
        <v>607</v>
      </c>
      <c r="L32" s="334">
        <v>43466</v>
      </c>
      <c r="M32" s="334">
        <v>43830</v>
      </c>
      <c r="N32" s="336" t="s">
        <v>351</v>
      </c>
    </row>
    <row r="33" spans="2:14" ht="83.25" customHeight="1">
      <c r="B33" s="482"/>
      <c r="C33" s="404"/>
      <c r="D33" s="404"/>
      <c r="E33" s="533"/>
      <c r="F33" s="71" t="s">
        <v>340</v>
      </c>
      <c r="G33" s="303" t="s">
        <v>348</v>
      </c>
      <c r="H33" s="156">
        <v>1</v>
      </c>
      <c r="I33" s="217">
        <f>1/1</f>
        <v>1</v>
      </c>
      <c r="J33" s="217">
        <f>1/1</f>
        <v>1</v>
      </c>
      <c r="K33" s="236" t="s">
        <v>565</v>
      </c>
      <c r="L33" s="236">
        <v>43539</v>
      </c>
      <c r="M33" s="236">
        <v>43830</v>
      </c>
      <c r="N33" s="547" t="s">
        <v>344</v>
      </c>
    </row>
    <row r="34" spans="2:14" ht="127.5">
      <c r="B34" s="482"/>
      <c r="C34" s="404"/>
      <c r="D34" s="404"/>
      <c r="E34" s="533"/>
      <c r="F34" s="247" t="s">
        <v>338</v>
      </c>
      <c r="G34" s="308" t="s">
        <v>643</v>
      </c>
      <c r="H34" s="156">
        <v>7</v>
      </c>
      <c r="I34" s="217">
        <f>1/7</f>
        <v>0.14285714285714285</v>
      </c>
      <c r="J34" s="275">
        <f>7/7</f>
        <v>1</v>
      </c>
      <c r="K34" s="236" t="s">
        <v>608</v>
      </c>
      <c r="L34" s="236">
        <v>43466</v>
      </c>
      <c r="M34" s="236">
        <v>43830</v>
      </c>
      <c r="N34" s="547"/>
    </row>
    <row r="35" spans="2:14" ht="66.75" customHeight="1" thickBot="1">
      <c r="B35" s="483"/>
      <c r="C35" s="518"/>
      <c r="D35" s="518"/>
      <c r="E35" s="546"/>
      <c r="F35" s="218" t="s">
        <v>346</v>
      </c>
      <c r="G35" s="305" t="s">
        <v>644</v>
      </c>
      <c r="H35" s="219">
        <v>0</v>
      </c>
      <c r="I35" s="115">
        <v>1</v>
      </c>
      <c r="J35" s="115">
        <v>1</v>
      </c>
      <c r="K35" s="212" t="s">
        <v>566</v>
      </c>
      <c r="L35" s="220">
        <v>43466</v>
      </c>
      <c r="M35" s="220">
        <v>43830</v>
      </c>
      <c r="N35" s="548"/>
    </row>
    <row r="36" spans="2:14" ht="12.75" customHeight="1">
      <c r="I36" s="100">
        <f>AVERAGE(I13:I35)</f>
        <v>0.76890756302521002</v>
      </c>
      <c r="J36" s="100">
        <f>AVERAGE(J13:J35)</f>
        <v>0.72023809523809523</v>
      </c>
      <c r="M36" s="544" t="s">
        <v>7</v>
      </c>
      <c r="N36" s="544"/>
    </row>
    <row r="37" spans="2:14">
      <c r="I37" s="102"/>
      <c r="J37" s="102"/>
    </row>
  </sheetData>
  <mergeCells count="42">
    <mergeCell ref="D1:M4"/>
    <mergeCell ref="A1:A14"/>
    <mergeCell ref="B5:N5"/>
    <mergeCell ref="B6:N6"/>
    <mergeCell ref="B7:G7"/>
    <mergeCell ref="B8:H8"/>
    <mergeCell ref="B9:N9"/>
    <mergeCell ref="B10:N10"/>
    <mergeCell ref="B11:B12"/>
    <mergeCell ref="B1:C4"/>
    <mergeCell ref="C11:C12"/>
    <mergeCell ref="E11:E12"/>
    <mergeCell ref="D11:D12"/>
    <mergeCell ref="N11:N12"/>
    <mergeCell ref="F11:F12"/>
    <mergeCell ref="G11:G12"/>
    <mergeCell ref="H11:H12"/>
    <mergeCell ref="L11:L12"/>
    <mergeCell ref="M11:M12"/>
    <mergeCell ref="E13:E19"/>
    <mergeCell ref="I11:J11"/>
    <mergeCell ref="K11:K12"/>
    <mergeCell ref="B25:B29"/>
    <mergeCell ref="C25:C29"/>
    <mergeCell ref="D25:D29"/>
    <mergeCell ref="E25:E26"/>
    <mergeCell ref="N26:N30"/>
    <mergeCell ref="E27:E29"/>
    <mergeCell ref="B30:B31"/>
    <mergeCell ref="C30:C31"/>
    <mergeCell ref="D30:D31"/>
    <mergeCell ref="N14:N25"/>
    <mergeCell ref="E20:E24"/>
    <mergeCell ref="B13:B24"/>
    <mergeCell ref="C13:C24"/>
    <mergeCell ref="D13:D24"/>
    <mergeCell ref="M36:N36"/>
    <mergeCell ref="B32:B35"/>
    <mergeCell ref="C32:C35"/>
    <mergeCell ref="D32:D35"/>
    <mergeCell ref="E32:E35"/>
    <mergeCell ref="N33:N35"/>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topLeftCell="E14" workbookViewId="0">
      <selection activeCell="M19" sqref="M19"/>
    </sheetView>
  </sheetViews>
  <sheetFormatPr baseColWidth="10" defaultRowHeight="12"/>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0" style="4" customWidth="1"/>
    <col min="9" max="9" width="11.7109375" style="4" customWidth="1"/>
    <col min="10" max="10" width="17.85546875" style="5" customWidth="1"/>
    <col min="11"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3" s="1" customFormat="1" ht="21.75" customHeight="1">
      <c r="A1" s="426"/>
      <c r="B1" s="462"/>
      <c r="C1" s="463"/>
      <c r="D1" s="444" t="s">
        <v>21</v>
      </c>
      <c r="E1" s="445"/>
      <c r="F1" s="445"/>
      <c r="G1" s="445"/>
      <c r="H1" s="445"/>
      <c r="I1" s="445"/>
      <c r="J1" s="446"/>
    </row>
    <row r="2" spans="1:13" s="1" customFormat="1" ht="21.75" customHeight="1">
      <c r="A2" s="426"/>
      <c r="B2" s="464"/>
      <c r="C2" s="465"/>
      <c r="D2" s="447"/>
      <c r="E2" s="476"/>
      <c r="F2" s="476"/>
      <c r="G2" s="476"/>
      <c r="H2" s="476"/>
      <c r="I2" s="476"/>
      <c r="J2" s="448"/>
    </row>
    <row r="3" spans="1:13" s="1" customFormat="1" ht="21.75" customHeight="1">
      <c r="A3" s="426"/>
      <c r="B3" s="464"/>
      <c r="C3" s="465"/>
      <c r="D3" s="447"/>
      <c r="E3" s="476"/>
      <c r="F3" s="476"/>
      <c r="G3" s="476"/>
      <c r="H3" s="476"/>
      <c r="I3" s="476"/>
      <c r="J3" s="448"/>
    </row>
    <row r="4" spans="1:13" s="1" customFormat="1" ht="21.75" customHeight="1">
      <c r="A4" s="426"/>
      <c r="B4" s="466"/>
      <c r="C4" s="467"/>
      <c r="D4" s="449"/>
      <c r="E4" s="450"/>
      <c r="F4" s="450"/>
      <c r="G4" s="450"/>
      <c r="H4" s="450"/>
      <c r="I4" s="450"/>
      <c r="J4" s="451"/>
    </row>
    <row r="5" spans="1:13" s="1" customFormat="1" ht="28.5" customHeight="1">
      <c r="A5" s="426"/>
      <c r="B5" s="477"/>
      <c r="C5" s="477"/>
      <c r="D5" s="477"/>
      <c r="E5" s="477"/>
      <c r="F5" s="477"/>
      <c r="G5" s="477"/>
      <c r="H5" s="477"/>
      <c r="I5" s="477"/>
      <c r="J5" s="477"/>
    </row>
    <row r="6" spans="1:13" s="2" customFormat="1" ht="28.5" customHeight="1">
      <c r="A6" s="426"/>
      <c r="B6" s="478" t="s">
        <v>2</v>
      </c>
      <c r="C6" s="478"/>
      <c r="D6" s="478"/>
      <c r="E6" s="478"/>
      <c r="F6" s="478"/>
      <c r="G6" s="478"/>
      <c r="H6" s="478"/>
      <c r="I6" s="478"/>
      <c r="J6" s="478"/>
    </row>
    <row r="7" spans="1:13" s="2" customFormat="1" ht="28.5" customHeight="1">
      <c r="A7" s="426"/>
      <c r="B7" s="478" t="s">
        <v>8</v>
      </c>
      <c r="C7" s="478"/>
      <c r="D7" s="478"/>
      <c r="E7" s="478"/>
      <c r="F7" s="478"/>
      <c r="G7" s="478"/>
      <c r="H7" s="8"/>
      <c r="I7" s="8"/>
      <c r="J7" s="8"/>
    </row>
    <row r="8" spans="1:13" s="2" customFormat="1" ht="28.5" customHeight="1">
      <c r="A8" s="426"/>
      <c r="B8" s="478" t="s">
        <v>3</v>
      </c>
      <c r="C8" s="478"/>
      <c r="D8" s="478"/>
      <c r="E8" s="478"/>
      <c r="F8" s="478"/>
      <c r="G8" s="478"/>
      <c r="H8" s="478"/>
      <c r="I8" s="8"/>
      <c r="J8" s="8"/>
    </row>
    <row r="9" spans="1:13" s="1" customFormat="1" ht="28.5" customHeight="1">
      <c r="A9" s="426"/>
      <c r="B9" s="433" t="s">
        <v>394</v>
      </c>
      <c r="C9" s="433"/>
      <c r="D9" s="433"/>
      <c r="E9" s="433"/>
      <c r="F9" s="433"/>
      <c r="G9" s="433"/>
      <c r="H9" s="433"/>
      <c r="I9" s="433"/>
      <c r="J9" s="433"/>
    </row>
    <row r="10" spans="1:13" s="1" customFormat="1" ht="28.5" customHeight="1" thickBot="1">
      <c r="A10" s="426"/>
      <c r="B10" s="477"/>
      <c r="C10" s="477"/>
      <c r="D10" s="477"/>
      <c r="E10" s="477"/>
      <c r="F10" s="477"/>
      <c r="G10" s="477"/>
      <c r="H10" s="477"/>
      <c r="I10" s="477"/>
      <c r="J10" s="477"/>
    </row>
    <row r="11" spans="1:13" s="1" customFormat="1" ht="28.5" customHeight="1" thickBot="1">
      <c r="A11" s="426"/>
      <c r="B11" s="434" t="s">
        <v>62</v>
      </c>
      <c r="C11" s="453" t="s">
        <v>106</v>
      </c>
      <c r="D11" s="436" t="s">
        <v>4</v>
      </c>
      <c r="E11" s="436" t="s">
        <v>41</v>
      </c>
      <c r="F11" s="436" t="s">
        <v>5</v>
      </c>
      <c r="G11" s="436" t="s">
        <v>14</v>
      </c>
      <c r="H11" s="436" t="s">
        <v>6</v>
      </c>
      <c r="I11" s="498" t="s">
        <v>447</v>
      </c>
      <c r="J11" s="552"/>
      <c r="K11" s="442" t="s">
        <v>12</v>
      </c>
      <c r="L11" s="410" t="s">
        <v>13</v>
      </c>
      <c r="M11" s="413" t="s">
        <v>11</v>
      </c>
    </row>
    <row r="12" spans="1:13" s="3" customFormat="1" ht="28.5" customHeight="1" thickBot="1">
      <c r="A12" s="426"/>
      <c r="B12" s="452"/>
      <c r="C12" s="454"/>
      <c r="D12" s="438"/>
      <c r="E12" s="438"/>
      <c r="F12" s="438"/>
      <c r="G12" s="438"/>
      <c r="H12" s="438"/>
      <c r="I12" s="101" t="s">
        <v>449</v>
      </c>
      <c r="J12" s="101" t="s">
        <v>450</v>
      </c>
      <c r="K12" s="553"/>
      <c r="L12" s="411"/>
      <c r="M12" s="468"/>
    </row>
    <row r="13" spans="1:13" s="7" customFormat="1" ht="56.25" customHeight="1">
      <c r="A13" s="426"/>
      <c r="B13" s="415" t="s">
        <v>176</v>
      </c>
      <c r="C13" s="415" t="s">
        <v>263</v>
      </c>
      <c r="D13" s="415"/>
      <c r="E13" s="554" t="s">
        <v>171</v>
      </c>
      <c r="F13" s="23" t="s">
        <v>172</v>
      </c>
      <c r="G13" s="11" t="s">
        <v>173</v>
      </c>
      <c r="H13" s="56">
        <v>1</v>
      </c>
      <c r="I13" s="206">
        <f>1/1</f>
        <v>1</v>
      </c>
      <c r="J13" s="206">
        <f>1/1</f>
        <v>1</v>
      </c>
      <c r="K13" s="36">
        <v>43466</v>
      </c>
      <c r="L13" s="37">
        <v>43496</v>
      </c>
      <c r="M13" s="81" t="s">
        <v>174</v>
      </c>
    </row>
    <row r="14" spans="1:13" s="7" customFormat="1" ht="62.25" customHeight="1">
      <c r="A14" s="426"/>
      <c r="B14" s="416"/>
      <c r="C14" s="416"/>
      <c r="D14" s="416"/>
      <c r="E14" s="555"/>
      <c r="F14" s="23" t="s">
        <v>178</v>
      </c>
      <c r="G14" s="11" t="s">
        <v>175</v>
      </c>
      <c r="H14" s="56">
        <v>1</v>
      </c>
      <c r="I14" s="206">
        <f>1/1</f>
        <v>1</v>
      </c>
      <c r="J14" s="206">
        <f t="shared" ref="J14:J17" si="0">1/1</f>
        <v>1</v>
      </c>
      <c r="K14" s="38">
        <v>43466</v>
      </c>
      <c r="L14" s="39">
        <v>43830</v>
      </c>
      <c r="M14" s="81" t="s">
        <v>174</v>
      </c>
    </row>
    <row r="15" spans="1:13" s="7" customFormat="1" ht="45.75" customHeight="1">
      <c r="B15" s="416"/>
      <c r="C15" s="416"/>
      <c r="D15" s="416"/>
      <c r="E15" s="555"/>
      <c r="F15" s="23" t="s">
        <v>177</v>
      </c>
      <c r="G15" s="11" t="s">
        <v>179</v>
      </c>
      <c r="H15" s="206">
        <v>1</v>
      </c>
      <c r="I15" s="206">
        <v>0</v>
      </c>
      <c r="J15" s="206">
        <f>12/45</f>
        <v>0.26666666666666666</v>
      </c>
      <c r="K15" s="38">
        <v>43466</v>
      </c>
      <c r="L15" s="39">
        <v>43830</v>
      </c>
      <c r="M15" s="81" t="s">
        <v>180</v>
      </c>
    </row>
    <row r="16" spans="1:13" s="7" customFormat="1" ht="53.25" customHeight="1">
      <c r="B16" s="416"/>
      <c r="C16" s="416"/>
      <c r="D16" s="416"/>
      <c r="E16" s="555"/>
      <c r="F16" s="73" t="s">
        <v>438</v>
      </c>
      <c r="G16" s="73" t="s">
        <v>439</v>
      </c>
      <c r="H16" s="56">
        <v>1</v>
      </c>
      <c r="I16" s="206">
        <v>0</v>
      </c>
      <c r="J16" s="206">
        <f>1/45</f>
        <v>2.2222222222222223E-2</v>
      </c>
      <c r="K16" s="38">
        <v>43466</v>
      </c>
      <c r="L16" s="39">
        <v>43830</v>
      </c>
      <c r="M16" s="81" t="s">
        <v>181</v>
      </c>
    </row>
    <row r="17" spans="2:13" s="7" customFormat="1" ht="45.75" customHeight="1">
      <c r="B17" s="417"/>
      <c r="C17" s="417"/>
      <c r="D17" s="417"/>
      <c r="E17" s="72" t="s">
        <v>168</v>
      </c>
      <c r="F17" s="79" t="s">
        <v>170</v>
      </c>
      <c r="G17" s="13" t="s">
        <v>169</v>
      </c>
      <c r="H17" s="40">
        <v>1</v>
      </c>
      <c r="I17" s="40">
        <f>1/1</f>
        <v>1</v>
      </c>
      <c r="J17" s="206">
        <f t="shared" si="0"/>
        <v>1</v>
      </c>
      <c r="K17" s="38">
        <v>43466</v>
      </c>
      <c r="L17" s="39">
        <v>43830</v>
      </c>
      <c r="M17" s="81" t="s">
        <v>182</v>
      </c>
    </row>
    <row r="18" spans="2:13" ht="24.75" customHeight="1">
      <c r="H18" s="73"/>
      <c r="I18" s="40">
        <f>AVERAGE(I13:I17)</f>
        <v>0.6</v>
      </c>
      <c r="J18" s="40">
        <f>AVERAGE(J13:J17)</f>
        <v>0.65777777777777779</v>
      </c>
      <c r="L18" s="409" t="s">
        <v>7</v>
      </c>
      <c r="M18" s="409"/>
    </row>
    <row r="19" spans="2:13" ht="24.75" customHeight="1">
      <c r="E19" s="69"/>
    </row>
    <row r="20" spans="2:13" ht="24.75" customHeight="1"/>
    <row r="21" spans="2:13" ht="24.75" customHeight="1"/>
    <row r="22" spans="2:13" ht="24.75" customHeight="1"/>
    <row r="23" spans="2:13" ht="24.75" customHeight="1"/>
    <row r="24" spans="2:13" ht="24.75" customHeight="1"/>
  </sheetData>
  <mergeCells count="25">
    <mergeCell ref="B13:B17"/>
    <mergeCell ref="C13:C17"/>
    <mergeCell ref="D13:D17"/>
    <mergeCell ref="A1:A14"/>
    <mergeCell ref="B5:J5"/>
    <mergeCell ref="B6:J6"/>
    <mergeCell ref="B7:G7"/>
    <mergeCell ref="B8:H8"/>
    <mergeCell ref="B9:J9"/>
    <mergeCell ref="B10:J10"/>
    <mergeCell ref="B11:B12"/>
    <mergeCell ref="B1:C4"/>
    <mergeCell ref="C11:C12"/>
    <mergeCell ref="E11:E12"/>
    <mergeCell ref="D11:D12"/>
    <mergeCell ref="F11:F12"/>
    <mergeCell ref="K11:K12"/>
    <mergeCell ref="L11:L12"/>
    <mergeCell ref="M11:M12"/>
    <mergeCell ref="L18:M18"/>
    <mergeCell ref="D1:J4"/>
    <mergeCell ref="G11:G12"/>
    <mergeCell ref="H11:H12"/>
    <mergeCell ref="E13:E16"/>
    <mergeCell ref="I11:J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
  <sheetViews>
    <sheetView topLeftCell="D14" workbookViewId="0">
      <selection activeCell="K14" sqref="K1:L1048576"/>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1.7109375" style="4" customWidth="1"/>
    <col min="10" max="10" width="13.28515625" style="5" customWidth="1"/>
    <col min="11" max="11" width="23.28515625" style="4" customWidth="1"/>
    <col min="12" max="12" width="11.42578125" style="4"/>
    <col min="13" max="13" width="15.42578125" style="4" customWidth="1"/>
    <col min="14" max="14" width="20" style="4" customWidth="1"/>
    <col min="15"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4" s="1" customFormat="1" ht="21.75" customHeight="1">
      <c r="A1" s="426"/>
      <c r="B1" s="462"/>
      <c r="C1" s="463"/>
      <c r="D1" s="447" t="s">
        <v>22</v>
      </c>
      <c r="E1" s="476"/>
      <c r="F1" s="476"/>
      <c r="G1" s="476"/>
      <c r="H1" s="476"/>
      <c r="I1" s="476"/>
      <c r="J1" s="476"/>
      <c r="K1" s="476"/>
      <c r="L1" s="476"/>
      <c r="M1" s="448"/>
      <c r="N1" s="6" t="s">
        <v>0</v>
      </c>
    </row>
    <row r="2" spans="1:14" s="1" customFormat="1" ht="21.75" customHeight="1">
      <c r="A2" s="426"/>
      <c r="B2" s="464"/>
      <c r="C2" s="465"/>
      <c r="D2" s="447"/>
      <c r="E2" s="476"/>
      <c r="F2" s="476"/>
      <c r="G2" s="476"/>
      <c r="H2" s="476"/>
      <c r="I2" s="476"/>
      <c r="J2" s="476"/>
      <c r="K2" s="476"/>
      <c r="L2" s="476"/>
      <c r="M2" s="448"/>
      <c r="N2" s="51" t="s">
        <v>254</v>
      </c>
    </row>
    <row r="3" spans="1:14" s="1" customFormat="1" ht="21.75" customHeight="1">
      <c r="A3" s="426"/>
      <c r="B3" s="464"/>
      <c r="C3" s="465"/>
      <c r="D3" s="447"/>
      <c r="E3" s="476"/>
      <c r="F3" s="476"/>
      <c r="G3" s="476"/>
      <c r="H3" s="476"/>
      <c r="I3" s="476"/>
      <c r="J3" s="476"/>
      <c r="K3" s="476"/>
      <c r="L3" s="476"/>
      <c r="M3" s="448"/>
      <c r="N3" s="6" t="s">
        <v>255</v>
      </c>
    </row>
    <row r="4" spans="1:14" s="1" customFormat="1" ht="21.75" customHeight="1">
      <c r="A4" s="426"/>
      <c r="B4" s="466"/>
      <c r="C4" s="467"/>
      <c r="D4" s="447"/>
      <c r="E4" s="476"/>
      <c r="F4" s="476"/>
      <c r="G4" s="476"/>
      <c r="H4" s="476"/>
      <c r="I4" s="476"/>
      <c r="J4" s="476"/>
      <c r="K4" s="476"/>
      <c r="L4" s="476"/>
      <c r="M4" s="448"/>
      <c r="N4" s="6" t="s">
        <v>1</v>
      </c>
    </row>
    <row r="5" spans="1:14" s="1" customFormat="1" ht="28.5" customHeight="1">
      <c r="A5" s="426"/>
      <c r="B5" s="477"/>
      <c r="C5" s="477"/>
      <c r="D5" s="477"/>
      <c r="E5" s="477"/>
      <c r="F5" s="477"/>
      <c r="G5" s="477"/>
      <c r="H5" s="477"/>
      <c r="I5" s="477"/>
      <c r="J5" s="477"/>
    </row>
    <row r="6" spans="1:14" s="2" customFormat="1" ht="15" customHeight="1">
      <c r="A6" s="426"/>
      <c r="B6" s="478" t="s">
        <v>2</v>
      </c>
      <c r="C6" s="478"/>
      <c r="D6" s="478"/>
      <c r="E6" s="478"/>
      <c r="F6" s="478"/>
      <c r="G6" s="478"/>
      <c r="H6" s="478"/>
      <c r="I6" s="478"/>
      <c r="J6" s="478"/>
    </row>
    <row r="7" spans="1:14" s="2" customFormat="1" ht="20.25" customHeight="1">
      <c r="A7" s="426"/>
      <c r="B7" s="478" t="s">
        <v>8</v>
      </c>
      <c r="C7" s="478"/>
      <c r="D7" s="478"/>
      <c r="E7" s="478"/>
      <c r="F7" s="478"/>
      <c r="G7" s="478"/>
      <c r="H7" s="8"/>
      <c r="I7" s="8"/>
      <c r="J7" s="8"/>
    </row>
    <row r="8" spans="1:14" s="2" customFormat="1" ht="18" customHeight="1">
      <c r="A8" s="426"/>
      <c r="B8" s="478" t="s">
        <v>3</v>
      </c>
      <c r="C8" s="478"/>
      <c r="D8" s="478"/>
      <c r="E8" s="478"/>
      <c r="F8" s="478"/>
      <c r="G8" s="478"/>
      <c r="H8" s="478"/>
      <c r="I8" s="8"/>
      <c r="J8" s="8"/>
    </row>
    <row r="9" spans="1:14" s="1" customFormat="1" ht="20.25" customHeight="1">
      <c r="A9" s="426"/>
      <c r="B9" s="433" t="s">
        <v>394</v>
      </c>
      <c r="C9" s="433"/>
      <c r="D9" s="433"/>
      <c r="E9" s="433"/>
      <c r="F9" s="433"/>
      <c r="G9" s="433"/>
      <c r="H9" s="433"/>
      <c r="I9" s="433"/>
      <c r="J9" s="433"/>
    </row>
    <row r="10" spans="1:14" s="1" customFormat="1" ht="10.5" customHeight="1" thickBot="1">
      <c r="A10" s="426"/>
      <c r="B10" s="477"/>
      <c r="C10" s="477"/>
      <c r="D10" s="477"/>
      <c r="E10" s="477"/>
      <c r="F10" s="477"/>
      <c r="G10" s="477"/>
      <c r="H10" s="477"/>
      <c r="I10" s="477"/>
      <c r="J10" s="477"/>
    </row>
    <row r="11" spans="1:14" s="1" customFormat="1" ht="28.5" customHeight="1" thickBot="1">
      <c r="A11" s="426"/>
      <c r="B11" s="434" t="s">
        <v>62</v>
      </c>
      <c r="C11" s="453" t="s">
        <v>106</v>
      </c>
      <c r="D11" s="436" t="s">
        <v>4</v>
      </c>
      <c r="E11" s="436" t="s">
        <v>41</v>
      </c>
      <c r="F11" s="436" t="s">
        <v>5</v>
      </c>
      <c r="G11" s="436" t="s">
        <v>14</v>
      </c>
      <c r="H11" s="436" t="s">
        <v>6</v>
      </c>
      <c r="I11" s="473" t="s">
        <v>447</v>
      </c>
      <c r="J11" s="474"/>
      <c r="K11" s="77" t="s">
        <v>448</v>
      </c>
      <c r="L11" s="442" t="s">
        <v>12</v>
      </c>
      <c r="M11" s="410" t="s">
        <v>13</v>
      </c>
      <c r="N11" s="413" t="s">
        <v>11</v>
      </c>
    </row>
    <row r="12" spans="1:14" s="3" customFormat="1" ht="28.5" customHeight="1" thickBot="1">
      <c r="A12" s="426"/>
      <c r="B12" s="452"/>
      <c r="C12" s="454"/>
      <c r="D12" s="438"/>
      <c r="E12" s="438"/>
      <c r="F12" s="438"/>
      <c r="G12" s="438"/>
      <c r="H12" s="438"/>
      <c r="I12" s="99" t="s">
        <v>449</v>
      </c>
      <c r="J12" s="99" t="s">
        <v>450</v>
      </c>
      <c r="K12" s="78" t="s">
        <v>453</v>
      </c>
      <c r="L12" s="553"/>
      <c r="M12" s="411"/>
      <c r="N12" s="468"/>
    </row>
    <row r="13" spans="1:14" s="7" customFormat="1" ht="64.5" customHeight="1">
      <c r="A13" s="426"/>
      <c r="B13" s="418" t="s">
        <v>112</v>
      </c>
      <c r="C13" s="418" t="s">
        <v>113</v>
      </c>
      <c r="D13" s="418" t="s">
        <v>114</v>
      </c>
      <c r="E13" s="10" t="s">
        <v>286</v>
      </c>
      <c r="F13" s="9" t="s">
        <v>293</v>
      </c>
      <c r="G13" s="53" t="s">
        <v>294</v>
      </c>
      <c r="H13" s="55">
        <v>1</v>
      </c>
      <c r="I13" s="33">
        <f>1/1</f>
        <v>1</v>
      </c>
      <c r="J13" s="33">
        <f>1/1</f>
        <v>1</v>
      </c>
      <c r="K13" s="55" t="s">
        <v>454</v>
      </c>
      <c r="L13" s="36">
        <v>43466</v>
      </c>
      <c r="M13" s="37">
        <v>43496</v>
      </c>
      <c r="N13" s="81" t="s">
        <v>287</v>
      </c>
    </row>
    <row r="14" spans="1:14" s="7" customFormat="1" ht="63.75" customHeight="1">
      <c r="A14" s="426"/>
      <c r="B14" s="419"/>
      <c r="C14" s="419"/>
      <c r="D14" s="419"/>
      <c r="E14" s="556" t="s">
        <v>290</v>
      </c>
      <c r="F14" s="54" t="s">
        <v>288</v>
      </c>
      <c r="G14" s="54" t="s">
        <v>289</v>
      </c>
      <c r="H14" s="33">
        <v>1</v>
      </c>
      <c r="I14" s="33">
        <f>131/133</f>
        <v>0.98496240601503759</v>
      </c>
      <c r="J14" s="98">
        <f>179/181</f>
        <v>0.98895027624309395</v>
      </c>
      <c r="K14" s="33" t="s">
        <v>455</v>
      </c>
      <c r="L14" s="36">
        <v>43466</v>
      </c>
      <c r="M14" s="37">
        <v>43830</v>
      </c>
      <c r="N14" s="81" t="s">
        <v>292</v>
      </c>
    </row>
    <row r="15" spans="1:14" s="49" customFormat="1" ht="63.75" customHeight="1">
      <c r="A15" s="426"/>
      <c r="B15" s="419"/>
      <c r="C15" s="419"/>
      <c r="D15" s="419"/>
      <c r="E15" s="557"/>
      <c r="F15" s="54" t="s">
        <v>295</v>
      </c>
      <c r="G15" s="54" t="s">
        <v>296</v>
      </c>
      <c r="H15" s="249">
        <v>2</v>
      </c>
      <c r="I15" s="249" t="s">
        <v>456</v>
      </c>
      <c r="J15" s="232">
        <f>1/2</f>
        <v>0.5</v>
      </c>
      <c r="K15" s="32" t="s">
        <v>457</v>
      </c>
      <c r="L15" s="36">
        <v>43644</v>
      </c>
      <c r="M15" s="37">
        <v>43830</v>
      </c>
      <c r="N15" s="81" t="s">
        <v>297</v>
      </c>
    </row>
    <row r="16" spans="1:14" s="49" customFormat="1" ht="63.75" customHeight="1">
      <c r="A16" s="426"/>
      <c r="B16" s="419"/>
      <c r="C16" s="419"/>
      <c r="D16" s="419"/>
      <c r="E16" s="558"/>
      <c r="F16" s="54" t="s">
        <v>299</v>
      </c>
      <c r="G16" s="54" t="s">
        <v>300</v>
      </c>
      <c r="H16" s="249">
        <v>4</v>
      </c>
      <c r="I16" s="40">
        <f>1/4</f>
        <v>0.25</v>
      </c>
      <c r="J16" s="40">
        <f>2/4</f>
        <v>0.5</v>
      </c>
      <c r="K16" s="32" t="s">
        <v>458</v>
      </c>
      <c r="L16" s="36">
        <v>43556</v>
      </c>
      <c r="M16" s="37">
        <v>43861</v>
      </c>
      <c r="N16" s="81" t="s">
        <v>301</v>
      </c>
    </row>
    <row r="17" spans="1:14" s="7" customFormat="1" ht="48.75" customHeight="1">
      <c r="A17" s="426"/>
      <c r="B17" s="420"/>
      <c r="C17" s="420"/>
      <c r="D17" s="420"/>
      <c r="E17" s="10" t="s">
        <v>291</v>
      </c>
      <c r="F17" s="54" t="s">
        <v>302</v>
      </c>
      <c r="G17" s="54" t="s">
        <v>298</v>
      </c>
      <c r="H17" s="249">
        <v>2</v>
      </c>
      <c r="I17" s="249" t="s">
        <v>444</v>
      </c>
      <c r="J17" s="249" t="s">
        <v>444</v>
      </c>
      <c r="K17" s="32" t="s">
        <v>459</v>
      </c>
      <c r="L17" s="36">
        <v>43644</v>
      </c>
      <c r="M17" s="37">
        <v>43830</v>
      </c>
      <c r="N17" s="81" t="s">
        <v>292</v>
      </c>
    </row>
    <row r="18" spans="1:14" ht="24.75" customHeight="1">
      <c r="I18" s="100">
        <f>AVERAGE(I13:I17)</f>
        <v>0.7449874686716792</v>
      </c>
      <c r="J18" s="100">
        <f>AVERAGE(J13:J17)</f>
        <v>0.74723756906077354</v>
      </c>
      <c r="M18" s="409" t="s">
        <v>7</v>
      </c>
      <c r="N18" s="409"/>
    </row>
    <row r="19" spans="1:14" ht="24.75" customHeight="1"/>
    <row r="20" spans="1:14" ht="24.75" customHeight="1"/>
    <row r="21" spans="1:14" ht="24.75" customHeight="1"/>
    <row r="22" spans="1:14" ht="24.75" customHeight="1"/>
    <row r="23" spans="1:14" ht="24.75" customHeight="1"/>
    <row r="24" spans="1:14" ht="24.75" customHeight="1"/>
  </sheetData>
  <mergeCells count="25">
    <mergeCell ref="D1:M4"/>
    <mergeCell ref="L11:L12"/>
    <mergeCell ref="M11:M12"/>
    <mergeCell ref="A1:A17"/>
    <mergeCell ref="B5:J5"/>
    <mergeCell ref="B6:J6"/>
    <mergeCell ref="B7:G7"/>
    <mergeCell ref="B8:H8"/>
    <mergeCell ref="B9:J9"/>
    <mergeCell ref="B10:J10"/>
    <mergeCell ref="B11:B12"/>
    <mergeCell ref="B1:C4"/>
    <mergeCell ref="C11:C12"/>
    <mergeCell ref="E11:E12"/>
    <mergeCell ref="D11:D12"/>
    <mergeCell ref="B13:B17"/>
    <mergeCell ref="C13:C17"/>
    <mergeCell ref="N11:N12"/>
    <mergeCell ref="M18:N18"/>
    <mergeCell ref="D13:D17"/>
    <mergeCell ref="E14:E16"/>
    <mergeCell ref="H11:H12"/>
    <mergeCell ref="I11:J11"/>
    <mergeCell ref="F11:F12"/>
    <mergeCell ref="G11:G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7"/>
  <sheetViews>
    <sheetView topLeftCell="F18" zoomScale="90" zoomScaleNormal="90" workbookViewId="0">
      <selection activeCell="K18" sqref="K1:L1048576"/>
    </sheetView>
  </sheetViews>
  <sheetFormatPr baseColWidth="10" defaultRowHeight="12"/>
  <cols>
    <col min="1" max="1" width="11.42578125" style="4"/>
    <col min="2" max="2" width="24.140625" style="4" customWidth="1"/>
    <col min="3" max="3" width="24.5703125" style="4" customWidth="1"/>
    <col min="4" max="4" width="23.7109375" style="4" customWidth="1"/>
    <col min="5" max="5" width="29.7109375" style="4" customWidth="1"/>
    <col min="6" max="6" width="36" style="4" customWidth="1"/>
    <col min="7" max="7" width="18.42578125" style="4" customWidth="1"/>
    <col min="8" max="8" width="10" style="4" customWidth="1"/>
    <col min="9" max="9" width="11.7109375" style="4" customWidth="1"/>
    <col min="10" max="10" width="11.42578125" style="5" customWidth="1"/>
    <col min="11" max="11" width="14.5703125" style="4" customWidth="1"/>
    <col min="12"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4" s="1" customFormat="1" ht="21.75" customHeight="1">
      <c r="A1" s="426"/>
      <c r="B1" s="462"/>
      <c r="C1" s="463"/>
      <c r="D1" s="444" t="s">
        <v>141</v>
      </c>
      <c r="E1" s="445"/>
      <c r="F1" s="445"/>
      <c r="G1" s="445"/>
      <c r="H1" s="445"/>
      <c r="I1" s="445"/>
      <c r="J1" s="446"/>
    </row>
    <row r="2" spans="1:14" s="1" customFormat="1" ht="21.75" customHeight="1">
      <c r="A2" s="426"/>
      <c r="B2" s="464"/>
      <c r="C2" s="465"/>
      <c r="D2" s="447"/>
      <c r="E2" s="476"/>
      <c r="F2" s="476"/>
      <c r="G2" s="476"/>
      <c r="H2" s="476"/>
      <c r="I2" s="476"/>
      <c r="J2" s="448"/>
    </row>
    <row r="3" spans="1:14" s="1" customFormat="1" ht="21.75" customHeight="1">
      <c r="A3" s="426"/>
      <c r="B3" s="464"/>
      <c r="C3" s="465"/>
      <c r="D3" s="447"/>
      <c r="E3" s="476"/>
      <c r="F3" s="476"/>
      <c r="G3" s="476"/>
      <c r="H3" s="476"/>
      <c r="I3" s="476"/>
      <c r="J3" s="448"/>
    </row>
    <row r="4" spans="1:14" s="1" customFormat="1" ht="21.75" customHeight="1">
      <c r="A4" s="426"/>
      <c r="B4" s="466"/>
      <c r="C4" s="467"/>
      <c r="D4" s="449"/>
      <c r="E4" s="450"/>
      <c r="F4" s="450"/>
      <c r="G4" s="450"/>
      <c r="H4" s="450"/>
      <c r="I4" s="450"/>
      <c r="J4" s="451"/>
    </row>
    <row r="5" spans="1:14" s="1" customFormat="1" ht="28.5" customHeight="1">
      <c r="A5" s="426"/>
      <c r="B5" s="477"/>
      <c r="C5" s="477"/>
      <c r="D5" s="477"/>
      <c r="E5" s="477"/>
      <c r="F5" s="477"/>
      <c r="G5" s="477"/>
      <c r="H5" s="477"/>
      <c r="I5" s="477"/>
      <c r="J5" s="477"/>
    </row>
    <row r="6" spans="1:14" s="2" customFormat="1" ht="28.5" customHeight="1">
      <c r="A6" s="426"/>
      <c r="B6" s="478" t="s">
        <v>2</v>
      </c>
      <c r="C6" s="478"/>
      <c r="D6" s="478"/>
      <c r="E6" s="478"/>
      <c r="F6" s="478"/>
      <c r="G6" s="478"/>
      <c r="H6" s="478"/>
      <c r="I6" s="478"/>
      <c r="J6" s="478"/>
    </row>
    <row r="7" spans="1:14" s="2" customFormat="1" ht="28.5" customHeight="1">
      <c r="A7" s="426"/>
      <c r="B7" s="478" t="s">
        <v>8</v>
      </c>
      <c r="C7" s="478"/>
      <c r="D7" s="478"/>
      <c r="E7" s="478"/>
      <c r="F7" s="478"/>
      <c r="G7" s="478"/>
      <c r="H7" s="8"/>
      <c r="I7" s="8"/>
      <c r="J7" s="8"/>
    </row>
    <row r="8" spans="1:14" s="2" customFormat="1" ht="28.5" customHeight="1">
      <c r="A8" s="426"/>
      <c r="B8" s="478" t="s">
        <v>3</v>
      </c>
      <c r="C8" s="478"/>
      <c r="D8" s="478"/>
      <c r="E8" s="478"/>
      <c r="F8" s="478"/>
      <c r="G8" s="478"/>
      <c r="H8" s="478"/>
      <c r="I8" s="8"/>
      <c r="J8" s="8"/>
    </row>
    <row r="9" spans="1:14" s="1" customFormat="1" ht="28.5" customHeight="1">
      <c r="A9" s="426"/>
      <c r="B9" s="433" t="s">
        <v>394</v>
      </c>
      <c r="C9" s="433"/>
      <c r="D9" s="433"/>
      <c r="E9" s="433"/>
      <c r="F9" s="433"/>
      <c r="G9" s="433"/>
      <c r="H9" s="433"/>
      <c r="I9" s="433"/>
      <c r="J9" s="433"/>
    </row>
    <row r="10" spans="1:14" s="1" customFormat="1" ht="28.5" customHeight="1" thickBot="1">
      <c r="A10" s="426"/>
      <c r="B10" s="477"/>
      <c r="C10" s="477"/>
      <c r="D10" s="477"/>
      <c r="E10" s="477"/>
      <c r="F10" s="477"/>
      <c r="G10" s="477"/>
      <c r="H10" s="477"/>
      <c r="I10" s="477"/>
      <c r="J10" s="477"/>
    </row>
    <row r="11" spans="1:14" s="1" customFormat="1" ht="28.5" customHeight="1" thickBot="1">
      <c r="A11" s="426"/>
      <c r="B11" s="434" t="s">
        <v>62</v>
      </c>
      <c r="C11" s="453" t="s">
        <v>106</v>
      </c>
      <c r="D11" s="436" t="s">
        <v>4</v>
      </c>
      <c r="E11" s="436" t="s">
        <v>41</v>
      </c>
      <c r="F11" s="436" t="s">
        <v>5</v>
      </c>
      <c r="G11" s="436" t="s">
        <v>14</v>
      </c>
      <c r="H11" s="436" t="s">
        <v>6</v>
      </c>
      <c r="I11" s="473" t="s">
        <v>447</v>
      </c>
      <c r="J11" s="474"/>
      <c r="K11" s="259" t="s">
        <v>448</v>
      </c>
      <c r="L11" s="442" t="s">
        <v>12</v>
      </c>
      <c r="M11" s="410" t="s">
        <v>13</v>
      </c>
      <c r="N11" s="413" t="s">
        <v>11</v>
      </c>
    </row>
    <row r="12" spans="1:14" s="3" customFormat="1" ht="28.5" customHeight="1" thickBot="1">
      <c r="A12" s="426"/>
      <c r="B12" s="452"/>
      <c r="C12" s="454"/>
      <c r="D12" s="438"/>
      <c r="E12" s="438"/>
      <c r="F12" s="438"/>
      <c r="G12" s="438"/>
      <c r="H12" s="438"/>
      <c r="I12" s="262" t="s">
        <v>449</v>
      </c>
      <c r="J12" s="262" t="s">
        <v>450</v>
      </c>
      <c r="K12" s="260"/>
      <c r="L12" s="443"/>
      <c r="M12" s="411"/>
      <c r="N12" s="468"/>
    </row>
    <row r="13" spans="1:14" s="7" customFormat="1" ht="79.5" customHeight="1">
      <c r="A13" s="426"/>
      <c r="B13" s="481" t="s">
        <v>115</v>
      </c>
      <c r="C13" s="517" t="s">
        <v>116</v>
      </c>
      <c r="D13" s="517"/>
      <c r="E13" s="559" t="s">
        <v>146</v>
      </c>
      <c r="F13" s="221" t="s">
        <v>144</v>
      </c>
      <c r="G13" s="222" t="s">
        <v>142</v>
      </c>
      <c r="H13" s="210">
        <v>1</v>
      </c>
      <c r="I13" s="211">
        <f>1/1</f>
        <v>1</v>
      </c>
      <c r="J13" s="213">
        <f>1/1</f>
        <v>1</v>
      </c>
      <c r="K13" s="103"/>
      <c r="L13" s="105">
        <v>43466</v>
      </c>
      <c r="M13" s="106">
        <v>43496</v>
      </c>
      <c r="N13" s="223" t="s">
        <v>143</v>
      </c>
    </row>
    <row r="14" spans="1:14" s="31" customFormat="1" ht="45" customHeight="1">
      <c r="B14" s="482"/>
      <c r="C14" s="404"/>
      <c r="D14" s="404"/>
      <c r="E14" s="406"/>
      <c r="F14" s="239" t="s">
        <v>145</v>
      </c>
      <c r="G14" s="171" t="s">
        <v>147</v>
      </c>
      <c r="H14" s="56">
        <v>4</v>
      </c>
      <c r="I14" s="206">
        <f>1/4</f>
        <v>0.25</v>
      </c>
      <c r="J14" s="206">
        <f>2/4</f>
        <v>0.5</v>
      </c>
      <c r="K14" s="108"/>
      <c r="L14" s="234">
        <v>43556</v>
      </c>
      <c r="M14" s="235">
        <v>43861</v>
      </c>
      <c r="N14" s="159" t="s">
        <v>143</v>
      </c>
    </row>
    <row r="15" spans="1:14" s="31" customFormat="1" ht="69" customHeight="1">
      <c r="B15" s="482"/>
      <c r="C15" s="404"/>
      <c r="D15" s="404"/>
      <c r="E15" s="406"/>
      <c r="F15" s="239" t="s">
        <v>148</v>
      </c>
      <c r="G15" s="171" t="s">
        <v>147</v>
      </c>
      <c r="H15" s="56">
        <v>2</v>
      </c>
      <c r="I15" s="206">
        <f>1/2</f>
        <v>0.5</v>
      </c>
      <c r="J15" s="206">
        <f>1/2</f>
        <v>0.5</v>
      </c>
      <c r="K15" s="108"/>
      <c r="L15" s="234">
        <v>43647</v>
      </c>
      <c r="M15" s="235">
        <v>43861</v>
      </c>
      <c r="N15" s="159" t="s">
        <v>143</v>
      </c>
    </row>
    <row r="16" spans="1:14" s="7" customFormat="1" ht="75" customHeight="1">
      <c r="B16" s="482"/>
      <c r="C16" s="404"/>
      <c r="D16" s="404"/>
      <c r="E16" s="230" t="s">
        <v>155</v>
      </c>
      <c r="F16" s="239" t="s">
        <v>157</v>
      </c>
      <c r="G16" s="171" t="s">
        <v>156</v>
      </c>
      <c r="H16" s="56">
        <v>1</v>
      </c>
      <c r="I16" s="206">
        <v>0</v>
      </c>
      <c r="J16" s="56" t="s">
        <v>456</v>
      </c>
      <c r="K16" s="108"/>
      <c r="L16" s="234">
        <v>43466</v>
      </c>
      <c r="M16" s="235">
        <v>43830</v>
      </c>
      <c r="N16" s="159" t="s">
        <v>158</v>
      </c>
    </row>
    <row r="17" spans="2:14" s="7" customFormat="1" ht="97.5" customHeight="1">
      <c r="B17" s="482"/>
      <c r="C17" s="404"/>
      <c r="D17" s="404"/>
      <c r="E17" s="230" t="s">
        <v>159</v>
      </c>
      <c r="F17" s="239" t="s">
        <v>160</v>
      </c>
      <c r="G17" s="171" t="s">
        <v>161</v>
      </c>
      <c r="H17" s="56">
        <v>2</v>
      </c>
      <c r="I17" s="206" t="s">
        <v>444</v>
      </c>
      <c r="J17" s="207">
        <f>1/2</f>
        <v>0.5</v>
      </c>
      <c r="K17" s="108"/>
      <c r="L17" s="234">
        <v>43466</v>
      </c>
      <c r="M17" s="235">
        <v>43830</v>
      </c>
      <c r="N17" s="159" t="s">
        <v>158</v>
      </c>
    </row>
    <row r="18" spans="2:14" s="7" customFormat="1" ht="42.75" customHeight="1">
      <c r="B18" s="482"/>
      <c r="C18" s="404"/>
      <c r="D18" s="404"/>
      <c r="E18" s="406" t="s">
        <v>150</v>
      </c>
      <c r="F18" s="239" t="s">
        <v>151</v>
      </c>
      <c r="G18" s="171" t="s">
        <v>149</v>
      </c>
      <c r="H18" s="56">
        <v>2</v>
      </c>
      <c r="I18" s="206">
        <f>1/2</f>
        <v>0.5</v>
      </c>
      <c r="J18" s="207">
        <f>1/2</f>
        <v>0.5</v>
      </c>
      <c r="K18" s="108"/>
      <c r="L18" s="234">
        <v>43466</v>
      </c>
      <c r="M18" s="235">
        <v>43830</v>
      </c>
      <c r="N18" s="159" t="s">
        <v>152</v>
      </c>
    </row>
    <row r="19" spans="2:14" s="7" customFormat="1" ht="50.25" customHeight="1">
      <c r="B19" s="482"/>
      <c r="C19" s="404"/>
      <c r="D19" s="404"/>
      <c r="E19" s="406"/>
      <c r="F19" s="239" t="s">
        <v>153</v>
      </c>
      <c r="G19" s="171" t="s">
        <v>154</v>
      </c>
      <c r="H19" s="56">
        <v>1</v>
      </c>
      <c r="I19" s="206" t="s">
        <v>456</v>
      </c>
      <c r="J19" s="56" t="s">
        <v>456</v>
      </c>
      <c r="K19" s="108"/>
      <c r="L19" s="234">
        <v>43678</v>
      </c>
      <c r="M19" s="235">
        <v>43830</v>
      </c>
      <c r="N19" s="159" t="s">
        <v>152</v>
      </c>
    </row>
    <row r="20" spans="2:14" s="7" customFormat="1" ht="43.5" customHeight="1">
      <c r="B20" s="482"/>
      <c r="C20" s="404"/>
      <c r="D20" s="404"/>
      <c r="E20" s="406" t="s">
        <v>162</v>
      </c>
      <c r="F20" s="239" t="s">
        <v>163</v>
      </c>
      <c r="G20" s="171" t="s">
        <v>164</v>
      </c>
      <c r="H20" s="56">
        <v>12</v>
      </c>
      <c r="I20" s="206">
        <f>3/12</f>
        <v>0.25</v>
      </c>
      <c r="J20" s="207">
        <f>6/12</f>
        <v>0.5</v>
      </c>
      <c r="K20" s="108"/>
      <c r="L20" s="234">
        <v>43466</v>
      </c>
      <c r="M20" s="235">
        <v>43830</v>
      </c>
      <c r="N20" s="159" t="s">
        <v>165</v>
      </c>
    </row>
    <row r="21" spans="2:14" ht="63.75" customHeight="1">
      <c r="B21" s="482"/>
      <c r="C21" s="404"/>
      <c r="D21" s="404"/>
      <c r="E21" s="406"/>
      <c r="F21" s="239" t="s">
        <v>166</v>
      </c>
      <c r="G21" s="332" t="s">
        <v>167</v>
      </c>
      <c r="H21" s="241">
        <v>1</v>
      </c>
      <c r="I21" s="246">
        <f>1/1</f>
        <v>1</v>
      </c>
      <c r="J21" s="207">
        <f>1/1</f>
        <v>1</v>
      </c>
      <c r="K21" s="73"/>
      <c r="L21" s="47">
        <v>43466</v>
      </c>
      <c r="M21" s="48">
        <v>43554</v>
      </c>
      <c r="N21" s="128" t="s">
        <v>143</v>
      </c>
    </row>
    <row r="22" spans="2:14" ht="51.75" customHeight="1" thickBot="1">
      <c r="B22" s="483"/>
      <c r="C22" s="518"/>
      <c r="D22" s="518"/>
      <c r="E22" s="339" t="s">
        <v>168</v>
      </c>
      <c r="F22" s="224" t="s">
        <v>170</v>
      </c>
      <c r="G22" s="114" t="s">
        <v>169</v>
      </c>
      <c r="H22" s="225">
        <v>1</v>
      </c>
      <c r="I22" s="188">
        <f>2/6</f>
        <v>0.33333333333333331</v>
      </c>
      <c r="J22" s="338">
        <f>3/6</f>
        <v>0.5</v>
      </c>
      <c r="K22" s="203"/>
      <c r="L22" s="212">
        <v>43488</v>
      </c>
      <c r="M22" s="226">
        <v>43830</v>
      </c>
      <c r="N22" s="227" t="s">
        <v>152</v>
      </c>
    </row>
    <row r="23" spans="2:14" ht="24.75" customHeight="1">
      <c r="I23" s="82">
        <f>AVERAGE(I13:I22)</f>
        <v>0.47916666666666669</v>
      </c>
      <c r="J23" s="82">
        <f>AVERAGE(J13:J22)</f>
        <v>0.625</v>
      </c>
      <c r="L23" s="477" t="s">
        <v>7</v>
      </c>
      <c r="M23" s="477"/>
      <c r="N23" s="477"/>
    </row>
    <row r="24" spans="2:14" ht="24.75" customHeight="1"/>
    <row r="25" spans="2:14" ht="24.75" customHeight="1"/>
    <row r="26" spans="2:14" ht="24.75" customHeight="1"/>
    <row r="27" spans="2:14" ht="24.75" customHeight="1"/>
  </sheetData>
  <mergeCells count="27">
    <mergeCell ref="A1:A13"/>
    <mergeCell ref="B5:J5"/>
    <mergeCell ref="B6:J6"/>
    <mergeCell ref="B7:G7"/>
    <mergeCell ref="B8:H8"/>
    <mergeCell ref="B9:J9"/>
    <mergeCell ref="B10:J10"/>
    <mergeCell ref="B11:B12"/>
    <mergeCell ref="B1:C4"/>
    <mergeCell ref="C11:C12"/>
    <mergeCell ref="E11:E12"/>
    <mergeCell ref="D11:D12"/>
    <mergeCell ref="F11:F12"/>
    <mergeCell ref="D1:J4"/>
    <mergeCell ref="I11:J11"/>
    <mergeCell ref="L23:N23"/>
    <mergeCell ref="L11:L12"/>
    <mergeCell ref="M11:M12"/>
    <mergeCell ref="N11:N12"/>
    <mergeCell ref="B13:B22"/>
    <mergeCell ref="C13:C22"/>
    <mergeCell ref="D13:D22"/>
    <mergeCell ref="E13:E15"/>
    <mergeCell ref="E18:E19"/>
    <mergeCell ref="E20:E21"/>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2"/>
  <sheetViews>
    <sheetView topLeftCell="E25" zoomScale="80" zoomScaleNormal="80" workbookViewId="0">
      <selection activeCell="M28" sqref="M28"/>
    </sheetView>
  </sheetViews>
  <sheetFormatPr baseColWidth="10" defaultRowHeight="12"/>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10" style="4" customWidth="1"/>
    <col min="9" max="10" width="11.7109375" style="4" customWidth="1"/>
    <col min="11" max="11" width="21.28515625" style="5" customWidth="1"/>
    <col min="12" max="12" width="22" style="4" customWidth="1"/>
    <col min="13" max="14" width="11.42578125" style="4"/>
    <col min="15" max="15" width="23.28515625" style="4" customWidth="1"/>
    <col min="16"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5" s="1" customFormat="1" ht="21.75" customHeight="1">
      <c r="A1" s="426"/>
      <c r="B1" s="462"/>
      <c r="C1" s="573"/>
      <c r="D1" s="526" t="s">
        <v>23</v>
      </c>
      <c r="E1" s="527"/>
      <c r="F1" s="527"/>
      <c r="G1" s="527"/>
      <c r="H1" s="527"/>
      <c r="I1" s="527"/>
      <c r="J1" s="527"/>
      <c r="K1" s="527"/>
      <c r="L1" s="527"/>
      <c r="M1" s="527"/>
      <c r="N1" s="528"/>
      <c r="O1" s="192" t="s">
        <v>0</v>
      </c>
    </row>
    <row r="2" spans="1:15" s="1" customFormat="1" ht="21.75" customHeight="1">
      <c r="A2" s="426"/>
      <c r="B2" s="464"/>
      <c r="C2" s="477"/>
      <c r="D2" s="430"/>
      <c r="E2" s="476"/>
      <c r="F2" s="476"/>
      <c r="G2" s="476"/>
      <c r="H2" s="476"/>
      <c r="I2" s="476"/>
      <c r="J2" s="476"/>
      <c r="K2" s="476"/>
      <c r="L2" s="476"/>
      <c r="M2" s="476"/>
      <c r="N2" s="432"/>
      <c r="O2" s="193" t="s">
        <v>254</v>
      </c>
    </row>
    <row r="3" spans="1:15" s="1" customFormat="1" ht="21.75" customHeight="1">
      <c r="A3" s="426"/>
      <c r="B3" s="464"/>
      <c r="C3" s="477"/>
      <c r="D3" s="430"/>
      <c r="E3" s="476"/>
      <c r="F3" s="476"/>
      <c r="G3" s="476"/>
      <c r="H3" s="476"/>
      <c r="I3" s="476"/>
      <c r="J3" s="476"/>
      <c r="K3" s="476"/>
      <c r="L3" s="476"/>
      <c r="M3" s="476"/>
      <c r="N3" s="432"/>
      <c r="O3" s="192" t="s">
        <v>255</v>
      </c>
    </row>
    <row r="4" spans="1:15" s="1" customFormat="1" ht="21.75" customHeight="1" thickBot="1">
      <c r="A4" s="426"/>
      <c r="B4" s="466"/>
      <c r="C4" s="574"/>
      <c r="D4" s="529"/>
      <c r="E4" s="530"/>
      <c r="F4" s="530"/>
      <c r="G4" s="530"/>
      <c r="H4" s="530"/>
      <c r="I4" s="530"/>
      <c r="J4" s="530"/>
      <c r="K4" s="530"/>
      <c r="L4" s="530"/>
      <c r="M4" s="530"/>
      <c r="N4" s="531"/>
      <c r="O4" s="192" t="s">
        <v>1</v>
      </c>
    </row>
    <row r="5" spans="1:15" s="1" customFormat="1" ht="28.5" customHeight="1">
      <c r="A5" s="426"/>
      <c r="B5" s="477"/>
      <c r="C5" s="477"/>
      <c r="D5" s="477"/>
      <c r="E5" s="477"/>
      <c r="F5" s="477"/>
      <c r="G5" s="477"/>
      <c r="H5" s="477"/>
      <c r="I5" s="477"/>
      <c r="J5" s="477"/>
      <c r="K5" s="477"/>
      <c r="L5" s="477"/>
    </row>
    <row r="6" spans="1:15" s="2" customFormat="1" ht="28.5" customHeight="1">
      <c r="A6" s="426"/>
      <c r="B6" s="478" t="s">
        <v>2</v>
      </c>
      <c r="C6" s="478"/>
      <c r="D6" s="478"/>
      <c r="E6" s="478"/>
      <c r="F6" s="478"/>
      <c r="G6" s="478"/>
      <c r="H6" s="478"/>
      <c r="I6" s="478"/>
      <c r="J6" s="478"/>
      <c r="K6" s="478"/>
      <c r="L6" s="478"/>
    </row>
    <row r="7" spans="1:15" s="2" customFormat="1" ht="28.5" customHeight="1">
      <c r="A7" s="426"/>
      <c r="B7" s="478" t="s">
        <v>8</v>
      </c>
      <c r="C7" s="478"/>
      <c r="D7" s="478"/>
      <c r="E7" s="478"/>
      <c r="F7" s="478"/>
      <c r="G7" s="478"/>
      <c r="H7" s="8"/>
      <c r="I7" s="8"/>
      <c r="J7" s="162"/>
      <c r="K7" s="8"/>
      <c r="L7" s="8"/>
    </row>
    <row r="8" spans="1:15" s="2" customFormat="1" ht="28.5" customHeight="1">
      <c r="A8" s="426"/>
      <c r="B8" s="478" t="s">
        <v>3</v>
      </c>
      <c r="C8" s="478"/>
      <c r="D8" s="478"/>
      <c r="E8" s="478"/>
      <c r="F8" s="478"/>
      <c r="G8" s="478"/>
      <c r="H8" s="478"/>
      <c r="I8" s="8"/>
      <c r="J8" s="162"/>
      <c r="K8" s="8"/>
      <c r="L8" s="8"/>
    </row>
    <row r="9" spans="1:15" s="1" customFormat="1" ht="28.5" customHeight="1">
      <c r="A9" s="426"/>
      <c r="B9" s="433" t="s">
        <v>394</v>
      </c>
      <c r="C9" s="433"/>
      <c r="D9" s="433"/>
      <c r="E9" s="433"/>
      <c r="F9" s="433"/>
      <c r="G9" s="433"/>
      <c r="H9" s="433"/>
      <c r="I9" s="433"/>
      <c r="J9" s="433"/>
      <c r="K9" s="433"/>
      <c r="L9" s="433"/>
    </row>
    <row r="10" spans="1:15" s="1" customFormat="1" ht="28.5" customHeight="1" thickBot="1">
      <c r="A10" s="426"/>
      <c r="B10" s="477"/>
      <c r="C10" s="477"/>
      <c r="D10" s="477"/>
      <c r="E10" s="477"/>
      <c r="F10" s="477"/>
      <c r="G10" s="477"/>
      <c r="H10" s="477"/>
      <c r="I10" s="477"/>
      <c r="J10" s="477"/>
      <c r="K10" s="477"/>
      <c r="L10" s="477"/>
    </row>
    <row r="11" spans="1:15" s="1" customFormat="1" ht="28.5" customHeight="1" thickBot="1">
      <c r="A11" s="426"/>
      <c r="B11" s="571" t="s">
        <v>62</v>
      </c>
      <c r="C11" s="560" t="s">
        <v>63</v>
      </c>
      <c r="D11" s="560" t="s">
        <v>4</v>
      </c>
      <c r="E11" s="560" t="s">
        <v>41</v>
      </c>
      <c r="F11" s="560" t="s">
        <v>5</v>
      </c>
      <c r="G11" s="575" t="s">
        <v>14</v>
      </c>
      <c r="H11" s="575" t="s">
        <v>6</v>
      </c>
      <c r="I11" s="569" t="s">
        <v>447</v>
      </c>
      <c r="J11" s="570"/>
      <c r="K11" s="562" t="s">
        <v>448</v>
      </c>
      <c r="L11" s="567" t="s">
        <v>465</v>
      </c>
      <c r="M11" s="560" t="s">
        <v>12</v>
      </c>
      <c r="N11" s="562" t="s">
        <v>13</v>
      </c>
      <c r="O11" s="564" t="s">
        <v>11</v>
      </c>
    </row>
    <row r="12" spans="1:15" s="3" customFormat="1" ht="42" customHeight="1" thickBot="1">
      <c r="A12" s="426"/>
      <c r="B12" s="572"/>
      <c r="C12" s="561"/>
      <c r="D12" s="561"/>
      <c r="E12" s="561"/>
      <c r="F12" s="561"/>
      <c r="G12" s="576"/>
      <c r="H12" s="576"/>
      <c r="I12" s="309" t="s">
        <v>449</v>
      </c>
      <c r="J12" s="309" t="s">
        <v>450</v>
      </c>
      <c r="K12" s="563"/>
      <c r="L12" s="568"/>
      <c r="M12" s="561"/>
      <c r="N12" s="563"/>
      <c r="O12" s="565"/>
    </row>
    <row r="13" spans="1:15" s="7" customFormat="1" ht="84" customHeight="1">
      <c r="A13" s="426"/>
      <c r="B13" s="481" t="s">
        <v>321</v>
      </c>
      <c r="C13" s="517" t="s">
        <v>322</v>
      </c>
      <c r="D13" s="517" t="s">
        <v>323</v>
      </c>
      <c r="E13" s="566" t="s">
        <v>324</v>
      </c>
      <c r="F13" s="74" t="s">
        <v>466</v>
      </c>
      <c r="G13" s="74" t="s">
        <v>467</v>
      </c>
      <c r="H13" s="310">
        <v>1</v>
      </c>
      <c r="I13" s="286">
        <f>0.5/1</f>
        <v>0.5</v>
      </c>
      <c r="J13" s="286">
        <f>0.5/1</f>
        <v>0.5</v>
      </c>
      <c r="K13" s="103"/>
      <c r="L13" s="104" t="s">
        <v>468</v>
      </c>
      <c r="M13" s="105">
        <v>43466</v>
      </c>
      <c r="N13" s="106">
        <v>43830</v>
      </c>
      <c r="O13" s="107" t="s">
        <v>337</v>
      </c>
    </row>
    <row r="14" spans="1:15" s="7" customFormat="1" ht="122.25" customHeight="1">
      <c r="A14" s="426"/>
      <c r="B14" s="482"/>
      <c r="C14" s="404"/>
      <c r="D14" s="404"/>
      <c r="E14" s="479"/>
      <c r="F14" s="247" t="s">
        <v>469</v>
      </c>
      <c r="G14" s="247" t="s">
        <v>470</v>
      </c>
      <c r="H14" s="374" t="s">
        <v>440</v>
      </c>
      <c r="I14" s="155" t="s">
        <v>456</v>
      </c>
      <c r="J14" s="155">
        <v>0</v>
      </c>
      <c r="K14" s="378"/>
      <c r="L14" s="379"/>
      <c r="M14" s="234">
        <v>43617</v>
      </c>
      <c r="N14" s="235">
        <v>43830</v>
      </c>
      <c r="O14" s="376" t="s">
        <v>337</v>
      </c>
    </row>
    <row r="15" spans="1:15" s="7" customFormat="1" ht="126.75" customHeight="1">
      <c r="A15" s="426"/>
      <c r="B15" s="482"/>
      <c r="C15" s="404"/>
      <c r="D15" s="404"/>
      <c r="E15" s="479"/>
      <c r="F15" s="247" t="s">
        <v>303</v>
      </c>
      <c r="G15" s="247" t="s">
        <v>304</v>
      </c>
      <c r="H15" s="374" t="s">
        <v>327</v>
      </c>
      <c r="I15" s="155">
        <f>45/55</f>
        <v>0.81818181818181823</v>
      </c>
      <c r="J15" s="155">
        <f>52/60</f>
        <v>0.8666666666666667</v>
      </c>
      <c r="K15" s="40"/>
      <c r="L15" s="379" t="s">
        <v>471</v>
      </c>
      <c r="M15" s="234">
        <v>43466</v>
      </c>
      <c r="N15" s="235">
        <v>43830</v>
      </c>
      <c r="O15" s="376" t="s">
        <v>336</v>
      </c>
    </row>
    <row r="16" spans="1:15" s="7" customFormat="1" ht="124.5" customHeight="1">
      <c r="B16" s="482"/>
      <c r="C16" s="404"/>
      <c r="D16" s="404"/>
      <c r="E16" s="479"/>
      <c r="F16" s="247" t="s">
        <v>305</v>
      </c>
      <c r="G16" s="247" t="s">
        <v>306</v>
      </c>
      <c r="H16" s="241" t="s">
        <v>327</v>
      </c>
      <c r="I16" s="155">
        <f>56/77</f>
        <v>0.72727272727272729</v>
      </c>
      <c r="J16" s="155">
        <f>58/79</f>
        <v>0.73417721518987344</v>
      </c>
      <c r="K16" s="40"/>
      <c r="L16" s="379" t="s">
        <v>472</v>
      </c>
      <c r="M16" s="234">
        <v>43466</v>
      </c>
      <c r="N16" s="235">
        <v>43830</v>
      </c>
      <c r="O16" s="376" t="s">
        <v>337</v>
      </c>
    </row>
    <row r="17" spans="2:15" s="7" customFormat="1" ht="114" customHeight="1">
      <c r="B17" s="482"/>
      <c r="C17" s="404"/>
      <c r="D17" s="404"/>
      <c r="E17" s="479"/>
      <c r="F17" s="247" t="s">
        <v>307</v>
      </c>
      <c r="G17" s="247" t="s">
        <v>308</v>
      </c>
      <c r="H17" s="374">
        <v>100</v>
      </c>
      <c r="I17" s="155">
        <f>5/5</f>
        <v>1</v>
      </c>
      <c r="J17" s="217">
        <f>8/8</f>
        <v>1</v>
      </c>
      <c r="K17" s="40"/>
      <c r="L17" s="379" t="s">
        <v>473</v>
      </c>
      <c r="M17" s="234">
        <v>43466</v>
      </c>
      <c r="N17" s="235">
        <v>43830</v>
      </c>
      <c r="O17" s="376" t="s">
        <v>335</v>
      </c>
    </row>
    <row r="18" spans="2:15" s="7" customFormat="1" ht="120" customHeight="1">
      <c r="B18" s="482"/>
      <c r="C18" s="404"/>
      <c r="D18" s="404"/>
      <c r="E18" s="479" t="s">
        <v>325</v>
      </c>
      <c r="F18" s="247" t="s">
        <v>309</v>
      </c>
      <c r="G18" s="247" t="s">
        <v>310</v>
      </c>
      <c r="H18" s="374" t="s">
        <v>328</v>
      </c>
      <c r="I18" s="109">
        <f>246/270</f>
        <v>0.91111111111111109</v>
      </c>
      <c r="J18" s="109">
        <f>81/90</f>
        <v>0.9</v>
      </c>
      <c r="K18" s="110"/>
      <c r="L18" s="379"/>
      <c r="M18" s="234">
        <v>43466</v>
      </c>
      <c r="N18" s="235">
        <v>43830</v>
      </c>
      <c r="O18" s="376" t="s">
        <v>333</v>
      </c>
    </row>
    <row r="19" spans="2:15" s="7" customFormat="1" ht="156.75" customHeight="1">
      <c r="B19" s="482"/>
      <c r="C19" s="404"/>
      <c r="D19" s="404"/>
      <c r="E19" s="479"/>
      <c r="F19" s="247" t="s">
        <v>311</v>
      </c>
      <c r="G19" s="247" t="s">
        <v>474</v>
      </c>
      <c r="H19" s="374" t="s">
        <v>329</v>
      </c>
      <c r="I19" s="233">
        <f>1516/1756</f>
        <v>0.86332574031890663</v>
      </c>
      <c r="J19" s="233">
        <f>(1542/1772)</f>
        <v>0.8702031602708804</v>
      </c>
      <c r="K19" s="109"/>
      <c r="L19" s="379"/>
      <c r="M19" s="234">
        <v>43466</v>
      </c>
      <c r="N19" s="235">
        <v>43830</v>
      </c>
      <c r="O19" s="376" t="s">
        <v>334</v>
      </c>
    </row>
    <row r="20" spans="2:15" s="7" customFormat="1" ht="78.75" customHeight="1">
      <c r="B20" s="482"/>
      <c r="C20" s="404"/>
      <c r="D20" s="404"/>
      <c r="E20" s="479"/>
      <c r="F20" s="247" t="s">
        <v>312</v>
      </c>
      <c r="G20" s="247" t="s">
        <v>313</v>
      </c>
      <c r="H20" s="156">
        <v>100</v>
      </c>
      <c r="I20" s="217">
        <f>2/2</f>
        <v>1</v>
      </c>
      <c r="J20" s="217">
        <f>3/3</f>
        <v>1</v>
      </c>
      <c r="K20" s="167"/>
      <c r="L20" s="379" t="s">
        <v>475</v>
      </c>
      <c r="M20" s="234">
        <v>43466</v>
      </c>
      <c r="N20" s="235">
        <v>43830</v>
      </c>
      <c r="O20" s="376" t="s">
        <v>334</v>
      </c>
    </row>
    <row r="21" spans="2:15" s="7" customFormat="1" ht="51.75" customHeight="1">
      <c r="B21" s="482"/>
      <c r="C21" s="404"/>
      <c r="D21" s="404"/>
      <c r="E21" s="479"/>
      <c r="F21" s="247" t="s">
        <v>314</v>
      </c>
      <c r="G21" s="247" t="s">
        <v>315</v>
      </c>
      <c r="H21" s="57">
        <v>100</v>
      </c>
      <c r="I21" s="217">
        <f>6/6</f>
        <v>1</v>
      </c>
      <c r="J21" s="217">
        <f>1/1</f>
        <v>1</v>
      </c>
      <c r="K21" s="168" t="s">
        <v>476</v>
      </c>
      <c r="L21" s="379" t="s">
        <v>477</v>
      </c>
      <c r="M21" s="234">
        <v>43466</v>
      </c>
      <c r="N21" s="235">
        <v>43830</v>
      </c>
      <c r="O21" s="376" t="s">
        <v>337</v>
      </c>
    </row>
    <row r="22" spans="2:15" s="52" customFormat="1" ht="51.75" customHeight="1">
      <c r="B22" s="482"/>
      <c r="C22" s="404"/>
      <c r="D22" s="404"/>
      <c r="E22" s="404" t="s">
        <v>326</v>
      </c>
      <c r="F22" s="247" t="s">
        <v>316</v>
      </c>
      <c r="G22" s="247" t="s">
        <v>330</v>
      </c>
      <c r="H22" s="169">
        <v>14</v>
      </c>
      <c r="I22" s="217">
        <f>5/14</f>
        <v>0.35714285714285715</v>
      </c>
      <c r="J22" s="217">
        <f>11/14</f>
        <v>0.7857142857142857</v>
      </c>
      <c r="K22" s="168" t="s">
        <v>478</v>
      </c>
      <c r="L22" s="379" t="s">
        <v>479</v>
      </c>
      <c r="M22" s="234">
        <v>43466</v>
      </c>
      <c r="N22" s="235">
        <v>43830</v>
      </c>
      <c r="O22" s="376" t="s">
        <v>337</v>
      </c>
    </row>
    <row r="23" spans="2:15" s="52" customFormat="1" ht="69.75" customHeight="1">
      <c r="B23" s="482"/>
      <c r="C23" s="404"/>
      <c r="D23" s="404"/>
      <c r="E23" s="404"/>
      <c r="F23" s="247" t="s">
        <v>332</v>
      </c>
      <c r="G23" s="247" t="s">
        <v>347</v>
      </c>
      <c r="H23" s="374">
        <v>2</v>
      </c>
      <c r="I23" s="167" t="s">
        <v>480</v>
      </c>
      <c r="J23" s="167" t="s">
        <v>456</v>
      </c>
      <c r="K23" s="111" t="s">
        <v>480</v>
      </c>
      <c r="L23" s="379" t="s">
        <v>481</v>
      </c>
      <c r="M23" s="234">
        <v>43466</v>
      </c>
      <c r="N23" s="235">
        <v>43830</v>
      </c>
      <c r="O23" s="376" t="s">
        <v>337</v>
      </c>
    </row>
    <row r="24" spans="2:15" s="7" customFormat="1" ht="73.5" customHeight="1">
      <c r="B24" s="482"/>
      <c r="C24" s="404"/>
      <c r="D24" s="404"/>
      <c r="E24" s="404"/>
      <c r="F24" s="247" t="s">
        <v>331</v>
      </c>
      <c r="G24" s="247" t="s">
        <v>567</v>
      </c>
      <c r="H24" s="374">
        <v>4</v>
      </c>
      <c r="I24" s="217">
        <f>1/4</f>
        <v>0.25</v>
      </c>
      <c r="J24" s="217">
        <f>4/4</f>
        <v>1</v>
      </c>
      <c r="K24" s="111" t="s">
        <v>482</v>
      </c>
      <c r="L24" s="379" t="s">
        <v>483</v>
      </c>
      <c r="M24" s="234">
        <v>43466</v>
      </c>
      <c r="N24" s="235">
        <v>43830</v>
      </c>
      <c r="O24" s="376" t="s">
        <v>337</v>
      </c>
    </row>
    <row r="25" spans="2:15" s="7" customFormat="1" ht="144.75" customHeight="1" thickBot="1">
      <c r="B25" s="483"/>
      <c r="C25" s="518"/>
      <c r="D25" s="518"/>
      <c r="E25" s="518"/>
      <c r="F25" s="113" t="s">
        <v>317</v>
      </c>
      <c r="G25" s="113" t="s">
        <v>318</v>
      </c>
      <c r="H25" s="375">
        <v>12</v>
      </c>
      <c r="I25" s="219">
        <f>3/12</f>
        <v>0.25</v>
      </c>
      <c r="J25" s="219">
        <f>6/12</f>
        <v>0.5</v>
      </c>
      <c r="K25" s="116" t="s">
        <v>484</v>
      </c>
      <c r="L25" s="117" t="s">
        <v>485</v>
      </c>
      <c r="M25" s="118">
        <v>43466</v>
      </c>
      <c r="N25" s="119">
        <v>43830</v>
      </c>
      <c r="O25" s="377" t="s">
        <v>337</v>
      </c>
    </row>
    <row r="26" spans="2:15" ht="168" customHeight="1" thickBot="1">
      <c r="B26" s="380" t="s">
        <v>216</v>
      </c>
      <c r="C26" s="381" t="s">
        <v>109</v>
      </c>
      <c r="D26" s="382" t="s">
        <v>110</v>
      </c>
      <c r="E26" s="383" t="s">
        <v>320</v>
      </c>
      <c r="F26" s="384" t="s">
        <v>319</v>
      </c>
      <c r="G26" s="385" t="s">
        <v>169</v>
      </c>
      <c r="H26" s="386">
        <v>1</v>
      </c>
      <c r="I26" s="387">
        <f>1/1</f>
        <v>1</v>
      </c>
      <c r="J26" s="387">
        <f>1/1</f>
        <v>1</v>
      </c>
      <c r="K26" s="388" t="s">
        <v>486</v>
      </c>
      <c r="L26" s="389" t="s">
        <v>468</v>
      </c>
      <c r="M26" s="390">
        <v>43466</v>
      </c>
      <c r="N26" s="391">
        <v>43830</v>
      </c>
      <c r="O26" s="392" t="s">
        <v>337</v>
      </c>
    </row>
    <row r="27" spans="2:15" ht="24.75" customHeight="1">
      <c r="G27" s="69"/>
      <c r="I27" s="82">
        <f>AVERAGE(I13:I26)</f>
        <v>0.7230861878356184</v>
      </c>
      <c r="J27" s="82">
        <f>AVERAGE(J13:J26)</f>
        <v>0.78128933291090052</v>
      </c>
      <c r="K27" s="4"/>
      <c r="N27" s="147"/>
      <c r="O27" s="147" t="s">
        <v>7</v>
      </c>
    </row>
    <row r="28" spans="2:15" ht="24.75" customHeight="1">
      <c r="J28" s="102"/>
    </row>
    <row r="29" spans="2:15" ht="24.75" customHeight="1"/>
    <row r="30" spans="2:15" ht="24.75" customHeight="1"/>
    <row r="31" spans="2:15" ht="24.75" customHeight="1"/>
    <row r="32" spans="2:15" ht="24.75" customHeight="1"/>
  </sheetData>
  <mergeCells count="28">
    <mergeCell ref="A1:A15"/>
    <mergeCell ref="B5:L5"/>
    <mergeCell ref="B6:L6"/>
    <mergeCell ref="B7:G7"/>
    <mergeCell ref="B8:H8"/>
    <mergeCell ref="B9:L9"/>
    <mergeCell ref="B10:L10"/>
    <mergeCell ref="B11:B12"/>
    <mergeCell ref="B1:C4"/>
    <mergeCell ref="C11:C12"/>
    <mergeCell ref="E11:E12"/>
    <mergeCell ref="D11:D12"/>
    <mergeCell ref="F11:F12"/>
    <mergeCell ref="G11:G12"/>
    <mergeCell ref="H11:H12"/>
    <mergeCell ref="D1:N4"/>
    <mergeCell ref="M11:M12"/>
    <mergeCell ref="N11:N12"/>
    <mergeCell ref="O11:O12"/>
    <mergeCell ref="B13:B25"/>
    <mergeCell ref="C13:C25"/>
    <mergeCell ref="D13:D25"/>
    <mergeCell ref="E13:E17"/>
    <mergeCell ref="E18:E21"/>
    <mergeCell ref="E22:E25"/>
    <mergeCell ref="L11:L12"/>
    <mergeCell ref="K11:K12"/>
    <mergeCell ref="I11:J11"/>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topLeftCell="D14" zoomScale="70" zoomScaleNormal="70" workbookViewId="0">
      <selection activeCell="K14" sqref="K1:L1048576"/>
    </sheetView>
  </sheetViews>
  <sheetFormatPr baseColWidth="10" defaultRowHeight="12"/>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14.28515625" style="4" customWidth="1"/>
    <col min="12"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4" s="1" customFormat="1" ht="21.75" customHeight="1">
      <c r="A1" s="426"/>
      <c r="B1" s="462"/>
      <c r="C1" s="463"/>
      <c r="D1" s="444" t="s">
        <v>24</v>
      </c>
      <c r="E1" s="445"/>
      <c r="F1" s="445"/>
      <c r="G1" s="445"/>
      <c r="H1" s="445"/>
      <c r="I1" s="445"/>
      <c r="J1" s="446"/>
    </row>
    <row r="2" spans="1:14" s="1" customFormat="1" ht="21.75" customHeight="1">
      <c r="A2" s="426"/>
      <c r="B2" s="464"/>
      <c r="C2" s="465"/>
      <c r="D2" s="447"/>
      <c r="E2" s="476"/>
      <c r="F2" s="476"/>
      <c r="G2" s="476"/>
      <c r="H2" s="476"/>
      <c r="I2" s="476"/>
      <c r="J2" s="448"/>
    </row>
    <row r="3" spans="1:14" s="1" customFormat="1" ht="21.75" customHeight="1">
      <c r="A3" s="426"/>
      <c r="B3" s="464"/>
      <c r="C3" s="465"/>
      <c r="D3" s="447"/>
      <c r="E3" s="476"/>
      <c r="F3" s="476"/>
      <c r="G3" s="476"/>
      <c r="H3" s="476"/>
      <c r="I3" s="476"/>
      <c r="J3" s="448"/>
    </row>
    <row r="4" spans="1:14" s="1" customFormat="1" ht="21.75" customHeight="1">
      <c r="A4" s="426"/>
      <c r="B4" s="466"/>
      <c r="C4" s="467"/>
      <c r="D4" s="449"/>
      <c r="E4" s="450"/>
      <c r="F4" s="450"/>
      <c r="G4" s="450"/>
      <c r="H4" s="450"/>
      <c r="I4" s="450"/>
      <c r="J4" s="451"/>
    </row>
    <row r="5" spans="1:14" s="1" customFormat="1" ht="28.5" customHeight="1">
      <c r="A5" s="426"/>
      <c r="B5" s="477"/>
      <c r="C5" s="477"/>
      <c r="D5" s="477"/>
      <c r="E5" s="477"/>
      <c r="F5" s="477"/>
      <c r="G5" s="477"/>
      <c r="H5" s="477"/>
      <c r="I5" s="477"/>
      <c r="J5" s="477"/>
    </row>
    <row r="6" spans="1:14" s="2" customFormat="1" ht="28.5" customHeight="1">
      <c r="A6" s="426"/>
      <c r="B6" s="478" t="s">
        <v>2</v>
      </c>
      <c r="C6" s="478"/>
      <c r="D6" s="478"/>
      <c r="E6" s="478"/>
      <c r="F6" s="478"/>
      <c r="G6" s="478"/>
      <c r="H6" s="478"/>
      <c r="I6" s="478"/>
      <c r="J6" s="478"/>
    </row>
    <row r="7" spans="1:14" s="2" customFormat="1" ht="28.5" customHeight="1">
      <c r="A7" s="426"/>
      <c r="B7" s="478" t="s">
        <v>8</v>
      </c>
      <c r="C7" s="478"/>
      <c r="D7" s="478"/>
      <c r="E7" s="478"/>
      <c r="F7" s="478"/>
      <c r="G7" s="478"/>
      <c r="H7" s="8"/>
      <c r="I7" s="8"/>
      <c r="J7" s="8"/>
    </row>
    <row r="8" spans="1:14" s="2" customFormat="1" ht="28.5" customHeight="1">
      <c r="A8" s="426"/>
      <c r="B8" s="478" t="s">
        <v>3</v>
      </c>
      <c r="C8" s="478"/>
      <c r="D8" s="478"/>
      <c r="E8" s="478"/>
      <c r="F8" s="478"/>
      <c r="G8" s="478"/>
      <c r="H8" s="478"/>
      <c r="I8" s="8"/>
      <c r="J8" s="8"/>
    </row>
    <row r="9" spans="1:14" s="1" customFormat="1" ht="28.5" customHeight="1">
      <c r="A9" s="426"/>
      <c r="B9" s="433" t="s">
        <v>394</v>
      </c>
      <c r="C9" s="433"/>
      <c r="D9" s="433"/>
      <c r="E9" s="433"/>
      <c r="F9" s="433"/>
      <c r="G9" s="433"/>
      <c r="H9" s="433"/>
      <c r="I9" s="433"/>
      <c r="J9" s="433"/>
    </row>
    <row r="10" spans="1:14" s="1" customFormat="1" ht="28.5" customHeight="1">
      <c r="A10" s="426"/>
      <c r="B10" s="477"/>
      <c r="C10" s="477"/>
      <c r="D10" s="477"/>
      <c r="E10" s="477"/>
      <c r="F10" s="477"/>
      <c r="G10" s="477"/>
      <c r="H10" s="477"/>
      <c r="I10" s="477"/>
      <c r="J10" s="477"/>
    </row>
    <row r="11" spans="1:14" s="1" customFormat="1" ht="28.5" customHeight="1">
      <c r="A11" s="426"/>
      <c r="B11" s="580" t="s">
        <v>62</v>
      </c>
      <c r="C11" s="580" t="s">
        <v>488</v>
      </c>
      <c r="D11" s="578" t="s">
        <v>4</v>
      </c>
      <c r="E11" s="578" t="s">
        <v>41</v>
      </c>
      <c r="F11" s="578" t="s">
        <v>5</v>
      </c>
      <c r="G11" s="578" t="s">
        <v>14</v>
      </c>
      <c r="H11" s="578" t="s">
        <v>6</v>
      </c>
      <c r="I11" s="583" t="s">
        <v>447</v>
      </c>
      <c r="J11" s="583"/>
      <c r="K11" s="577" t="s">
        <v>448</v>
      </c>
      <c r="L11" s="578" t="s">
        <v>12</v>
      </c>
      <c r="M11" s="578" t="s">
        <v>13</v>
      </c>
      <c r="N11" s="578" t="s">
        <v>11</v>
      </c>
    </row>
    <row r="12" spans="1:14" s="3" customFormat="1" ht="28.5" customHeight="1">
      <c r="A12" s="426"/>
      <c r="B12" s="580"/>
      <c r="C12" s="580"/>
      <c r="D12" s="578"/>
      <c r="E12" s="578"/>
      <c r="F12" s="578"/>
      <c r="G12" s="578"/>
      <c r="H12" s="578"/>
      <c r="I12" s="131" t="s">
        <v>449</v>
      </c>
      <c r="J12" s="131" t="s">
        <v>450</v>
      </c>
      <c r="K12" s="577"/>
      <c r="L12" s="578"/>
      <c r="M12" s="578"/>
      <c r="N12" s="578"/>
    </row>
    <row r="13" spans="1:14" s="7" customFormat="1" ht="197.25" customHeight="1">
      <c r="A13" s="426"/>
      <c r="B13" s="581" t="s">
        <v>69</v>
      </c>
      <c r="C13" s="582" t="s">
        <v>224</v>
      </c>
      <c r="D13" s="582" t="s">
        <v>105</v>
      </c>
      <c r="E13" s="582" t="s">
        <v>214</v>
      </c>
      <c r="F13" s="132" t="s">
        <v>211</v>
      </c>
      <c r="G13" s="133" t="s">
        <v>247</v>
      </c>
      <c r="H13" s="134">
        <v>1</v>
      </c>
      <c r="I13" s="287">
        <f>1/1</f>
        <v>1</v>
      </c>
      <c r="J13" s="287">
        <f>1/1</f>
        <v>1</v>
      </c>
      <c r="K13" s="340" t="s">
        <v>649</v>
      </c>
      <c r="L13" s="136">
        <v>43466</v>
      </c>
      <c r="M13" s="138">
        <v>43830</v>
      </c>
      <c r="N13" s="133" t="s">
        <v>249</v>
      </c>
    </row>
    <row r="14" spans="1:14" s="7" customFormat="1" ht="57.75" customHeight="1">
      <c r="A14" s="426"/>
      <c r="B14" s="581"/>
      <c r="C14" s="582"/>
      <c r="D14" s="582"/>
      <c r="E14" s="582"/>
      <c r="F14" s="132" t="s">
        <v>357</v>
      </c>
      <c r="G14" s="133" t="s">
        <v>248</v>
      </c>
      <c r="H14" s="134">
        <v>1</v>
      </c>
      <c r="I14" s="288" t="s">
        <v>444</v>
      </c>
      <c r="J14" s="287">
        <f>1/1</f>
        <v>1</v>
      </c>
      <c r="K14" s="341" t="s">
        <v>489</v>
      </c>
      <c r="L14" s="136">
        <v>43466</v>
      </c>
      <c r="M14" s="138">
        <v>43830</v>
      </c>
      <c r="N14" s="133" t="s">
        <v>249</v>
      </c>
    </row>
    <row r="15" spans="1:14" s="7" customFormat="1" ht="87" customHeight="1">
      <c r="A15" s="426"/>
      <c r="B15" s="581"/>
      <c r="C15" s="582"/>
      <c r="D15" s="582"/>
      <c r="E15" s="582"/>
      <c r="F15" s="132" t="s">
        <v>251</v>
      </c>
      <c r="G15" s="133" t="s">
        <v>244</v>
      </c>
      <c r="H15" s="139">
        <v>12</v>
      </c>
      <c r="I15" s="289">
        <f>3/12</f>
        <v>0.25</v>
      </c>
      <c r="J15" s="289">
        <f>6/12</f>
        <v>0.5</v>
      </c>
      <c r="K15" s="341" t="s">
        <v>490</v>
      </c>
      <c r="L15" s="136">
        <v>43466</v>
      </c>
      <c r="M15" s="138">
        <v>43830</v>
      </c>
      <c r="N15" s="133" t="s">
        <v>250</v>
      </c>
    </row>
    <row r="16" spans="1:14" s="7" customFormat="1" ht="123.75" customHeight="1">
      <c r="B16" s="581"/>
      <c r="C16" s="582"/>
      <c r="D16" s="582"/>
      <c r="E16" s="582"/>
      <c r="F16" s="132" t="s">
        <v>246</v>
      </c>
      <c r="G16" s="133" t="s">
        <v>252</v>
      </c>
      <c r="H16" s="137">
        <v>1</v>
      </c>
      <c r="I16" s="290">
        <f>2/2</f>
        <v>1</v>
      </c>
      <c r="J16" s="290">
        <f>1/1</f>
        <v>1</v>
      </c>
      <c r="K16" s="341" t="s">
        <v>491</v>
      </c>
      <c r="L16" s="136">
        <v>43466</v>
      </c>
      <c r="M16" s="138">
        <v>43830</v>
      </c>
      <c r="N16" s="133" t="s">
        <v>250</v>
      </c>
    </row>
    <row r="17" spans="2:14" s="7" customFormat="1" ht="124.5" customHeight="1">
      <c r="B17" s="140" t="s">
        <v>216</v>
      </c>
      <c r="C17" s="141" t="s">
        <v>109</v>
      </c>
      <c r="D17" s="141" t="s">
        <v>110</v>
      </c>
      <c r="E17" s="141" t="s">
        <v>492</v>
      </c>
      <c r="F17" s="141" t="s">
        <v>213</v>
      </c>
      <c r="G17" s="142" t="s">
        <v>223</v>
      </c>
      <c r="H17" s="135">
        <v>1</v>
      </c>
      <c r="I17" s="290">
        <f>2/2</f>
        <v>1</v>
      </c>
      <c r="J17" s="290">
        <f>1/1</f>
        <v>1</v>
      </c>
      <c r="K17" s="342" t="s">
        <v>493</v>
      </c>
      <c r="L17" s="136">
        <v>43466</v>
      </c>
      <c r="M17" s="138">
        <v>43830</v>
      </c>
      <c r="N17" s="133" t="s">
        <v>250</v>
      </c>
    </row>
    <row r="18" spans="2:14" s="7" customFormat="1" ht="28.5" customHeight="1">
      <c r="B18" s="143"/>
      <c r="C18" s="143"/>
      <c r="D18" s="143"/>
      <c r="E18" s="143"/>
      <c r="F18" s="143"/>
      <c r="G18" s="143"/>
      <c r="H18" s="143"/>
      <c r="I18" s="327">
        <f>AVERAGE(I13:I17)</f>
        <v>0.8125</v>
      </c>
      <c r="J18" s="327">
        <f>AVERAGE(J13:J17)</f>
        <v>0.9</v>
      </c>
      <c r="K18" s="143"/>
      <c r="L18" s="143"/>
      <c r="M18" s="579" t="s">
        <v>7</v>
      </c>
      <c r="N18" s="579"/>
    </row>
    <row r="19" spans="2:14" ht="24.75" customHeight="1">
      <c r="J19" s="398"/>
    </row>
    <row r="20" spans="2:14" ht="24.75" customHeight="1"/>
    <row r="21" spans="2:14" ht="24.75" customHeight="1"/>
    <row r="22" spans="2:14" ht="24.75" customHeight="1"/>
    <row r="23" spans="2:14" ht="24.75" customHeight="1"/>
    <row r="24" spans="2:14" ht="24.75" customHeight="1"/>
    <row r="25" spans="2:14" ht="24.75" customHeight="1"/>
  </sheetData>
  <mergeCells count="26">
    <mergeCell ref="I11:J11"/>
    <mergeCell ref="D13:D16"/>
    <mergeCell ref="E13:E16"/>
    <mergeCell ref="F11:F12"/>
    <mergeCell ref="G11:G12"/>
    <mergeCell ref="H11:H12"/>
    <mergeCell ref="D1:J4"/>
    <mergeCell ref="A1:A15"/>
    <mergeCell ref="B5:J5"/>
    <mergeCell ref="B6:J6"/>
    <mergeCell ref="B7:G7"/>
    <mergeCell ref="B8:H8"/>
    <mergeCell ref="B9:J9"/>
    <mergeCell ref="B10:J10"/>
    <mergeCell ref="B11:B12"/>
    <mergeCell ref="B1:C4"/>
    <mergeCell ref="C11:C12"/>
    <mergeCell ref="E11:E12"/>
    <mergeCell ref="D11:D12"/>
    <mergeCell ref="B13:B16"/>
    <mergeCell ref="C13:C16"/>
    <mergeCell ref="K11:K12"/>
    <mergeCell ref="L11:L12"/>
    <mergeCell ref="M11:M12"/>
    <mergeCell ref="N11:N12"/>
    <mergeCell ref="M18:N18"/>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topLeftCell="E14" zoomScale="90" zoomScaleNormal="90" workbookViewId="0">
      <selection activeCell="K14" sqref="K1:L1048576"/>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10" width="11.7109375" style="4" customWidth="1"/>
    <col min="11" max="11" width="17.85546875" style="5" customWidth="1"/>
    <col min="12" max="12" width="22" style="4" customWidth="1"/>
    <col min="13"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3" s="1" customFormat="1" ht="21.75" customHeight="1">
      <c r="A1" s="426"/>
      <c r="B1" s="462"/>
      <c r="C1" s="463"/>
      <c r="D1" s="444" t="s">
        <v>25</v>
      </c>
      <c r="E1" s="445"/>
      <c r="F1" s="445"/>
      <c r="G1" s="445"/>
      <c r="H1" s="445"/>
      <c r="I1" s="445"/>
      <c r="J1" s="445"/>
      <c r="K1" s="446"/>
      <c r="L1" s="6" t="s">
        <v>0</v>
      </c>
    </row>
    <row r="2" spans="1:13" s="1" customFormat="1" ht="21.75" customHeight="1">
      <c r="A2" s="426"/>
      <c r="B2" s="464"/>
      <c r="C2" s="465"/>
      <c r="D2" s="447"/>
      <c r="E2" s="476"/>
      <c r="F2" s="476"/>
      <c r="G2" s="476"/>
      <c r="H2" s="476"/>
      <c r="I2" s="476"/>
      <c r="J2" s="476"/>
      <c r="K2" s="448"/>
      <c r="L2" s="51" t="s">
        <v>254</v>
      </c>
    </row>
    <row r="3" spans="1:13" s="1" customFormat="1" ht="21.75" customHeight="1">
      <c r="A3" s="426"/>
      <c r="B3" s="464"/>
      <c r="C3" s="465"/>
      <c r="D3" s="447"/>
      <c r="E3" s="476"/>
      <c r="F3" s="476"/>
      <c r="G3" s="476"/>
      <c r="H3" s="476"/>
      <c r="I3" s="476"/>
      <c r="J3" s="476"/>
      <c r="K3" s="448"/>
      <c r="L3" s="6" t="s">
        <v>255</v>
      </c>
    </row>
    <row r="4" spans="1:13" s="1" customFormat="1" ht="21.75" customHeight="1">
      <c r="A4" s="426"/>
      <c r="B4" s="466"/>
      <c r="C4" s="467"/>
      <c r="D4" s="449"/>
      <c r="E4" s="450"/>
      <c r="F4" s="450"/>
      <c r="G4" s="450"/>
      <c r="H4" s="450"/>
      <c r="I4" s="450"/>
      <c r="J4" s="450"/>
      <c r="K4" s="451"/>
      <c r="L4" s="6" t="s">
        <v>1</v>
      </c>
    </row>
    <row r="5" spans="1:13" s="1" customFormat="1" ht="28.5" customHeight="1">
      <c r="A5" s="426"/>
      <c r="B5" s="477"/>
      <c r="C5" s="477"/>
      <c r="D5" s="477"/>
      <c r="E5" s="477"/>
      <c r="F5" s="477"/>
      <c r="G5" s="477"/>
      <c r="H5" s="477"/>
      <c r="I5" s="477"/>
      <c r="J5" s="477"/>
      <c r="K5" s="477"/>
      <c r="L5" s="477"/>
    </row>
    <row r="6" spans="1:13" s="2" customFormat="1" ht="28.5" customHeight="1">
      <c r="A6" s="426"/>
      <c r="B6" s="478" t="s">
        <v>2</v>
      </c>
      <c r="C6" s="478"/>
      <c r="D6" s="478"/>
      <c r="E6" s="478"/>
      <c r="F6" s="478"/>
      <c r="G6" s="478"/>
      <c r="H6" s="478"/>
      <c r="I6" s="478"/>
      <c r="J6" s="478"/>
      <c r="K6" s="478"/>
      <c r="L6" s="478"/>
    </row>
    <row r="7" spans="1:13" s="2" customFormat="1" ht="28.5" customHeight="1">
      <c r="A7" s="426"/>
      <c r="B7" s="478" t="s">
        <v>8</v>
      </c>
      <c r="C7" s="478"/>
      <c r="D7" s="478"/>
      <c r="E7" s="478"/>
      <c r="F7" s="478"/>
      <c r="G7" s="478"/>
      <c r="H7" s="8"/>
      <c r="I7" s="8"/>
      <c r="J7" s="250"/>
      <c r="K7" s="8"/>
      <c r="L7" s="8"/>
    </row>
    <row r="8" spans="1:13" s="2" customFormat="1" ht="28.5" customHeight="1">
      <c r="A8" s="426"/>
      <c r="B8" s="478" t="s">
        <v>3</v>
      </c>
      <c r="C8" s="478"/>
      <c r="D8" s="478"/>
      <c r="E8" s="478"/>
      <c r="F8" s="478"/>
      <c r="G8" s="478"/>
      <c r="H8" s="478"/>
      <c r="I8" s="8"/>
      <c r="J8" s="250"/>
      <c r="K8" s="8"/>
      <c r="L8" s="8"/>
    </row>
    <row r="9" spans="1:13" s="1" customFormat="1" ht="28.5" customHeight="1">
      <c r="A9" s="426"/>
      <c r="B9" s="433" t="s">
        <v>394</v>
      </c>
      <c r="C9" s="433"/>
      <c r="D9" s="433"/>
      <c r="E9" s="433"/>
      <c r="F9" s="433"/>
      <c r="G9" s="433"/>
      <c r="H9" s="433"/>
      <c r="I9" s="433"/>
      <c r="J9" s="433"/>
      <c r="K9" s="433"/>
      <c r="L9" s="433"/>
    </row>
    <row r="10" spans="1:13" s="1" customFormat="1" ht="28.5" customHeight="1" thickBot="1">
      <c r="A10" s="426"/>
      <c r="B10" s="477"/>
      <c r="C10" s="477"/>
      <c r="D10" s="477"/>
      <c r="E10" s="477"/>
      <c r="F10" s="477"/>
      <c r="G10" s="477"/>
      <c r="H10" s="477"/>
      <c r="I10" s="477"/>
      <c r="J10" s="477"/>
      <c r="K10" s="477"/>
      <c r="L10" s="477"/>
    </row>
    <row r="11" spans="1:13" s="1" customFormat="1" ht="28.5" customHeight="1">
      <c r="A11" s="426"/>
      <c r="B11" s="434" t="s">
        <v>62</v>
      </c>
      <c r="C11" s="453" t="s">
        <v>63</v>
      </c>
      <c r="D11" s="436" t="s">
        <v>4</v>
      </c>
      <c r="E11" s="436" t="s">
        <v>41</v>
      </c>
      <c r="F11" s="436" t="s">
        <v>5</v>
      </c>
      <c r="G11" s="436" t="s">
        <v>14</v>
      </c>
      <c r="H11" s="436" t="s">
        <v>6</v>
      </c>
      <c r="I11" s="583" t="s">
        <v>447</v>
      </c>
      <c r="J11" s="583"/>
      <c r="K11" s="442" t="s">
        <v>12</v>
      </c>
      <c r="L11" s="410" t="s">
        <v>13</v>
      </c>
      <c r="M11" s="413" t="s">
        <v>11</v>
      </c>
    </row>
    <row r="12" spans="1:13" s="3" customFormat="1" ht="28.5" customHeight="1">
      <c r="A12" s="426"/>
      <c r="B12" s="452"/>
      <c r="C12" s="454"/>
      <c r="D12" s="438"/>
      <c r="E12" s="438"/>
      <c r="F12" s="438"/>
      <c r="G12" s="438"/>
      <c r="H12" s="438"/>
      <c r="I12" s="131" t="s">
        <v>449</v>
      </c>
      <c r="J12" s="131" t="s">
        <v>450</v>
      </c>
      <c r="K12" s="553"/>
      <c r="L12" s="411"/>
      <c r="M12" s="468"/>
    </row>
    <row r="13" spans="1:13" s="7" customFormat="1" ht="66.75" customHeight="1">
      <c r="A13" s="426"/>
      <c r="B13" s="407" t="s">
        <v>69</v>
      </c>
      <c r="C13" s="407" t="s">
        <v>224</v>
      </c>
      <c r="D13" s="407" t="s">
        <v>105</v>
      </c>
      <c r="E13" s="556" t="s">
        <v>214</v>
      </c>
      <c r="F13" s="42" t="s">
        <v>211</v>
      </c>
      <c r="G13" s="240" t="s">
        <v>242</v>
      </c>
      <c r="H13" s="241">
        <v>2</v>
      </c>
      <c r="I13" s="246">
        <f>1/2</f>
        <v>0.5</v>
      </c>
      <c r="J13" s="246">
        <f>2/2</f>
        <v>1</v>
      </c>
      <c r="K13" s="45">
        <v>43466</v>
      </c>
      <c r="L13" s="46">
        <v>43830</v>
      </c>
      <c r="M13" s="80" t="s">
        <v>243</v>
      </c>
    </row>
    <row r="14" spans="1:13" s="7" customFormat="1" ht="51.75" customHeight="1">
      <c r="A14" s="426"/>
      <c r="B14" s="537"/>
      <c r="C14" s="537"/>
      <c r="D14" s="537"/>
      <c r="E14" s="557"/>
      <c r="F14" s="42" t="s">
        <v>241</v>
      </c>
      <c r="G14" s="240" t="s">
        <v>621</v>
      </c>
      <c r="H14" s="241">
        <v>3</v>
      </c>
      <c r="I14" s="246">
        <v>0</v>
      </c>
      <c r="J14" s="246">
        <f>2/3</f>
        <v>0.66666666666666663</v>
      </c>
      <c r="K14" s="45">
        <v>43466</v>
      </c>
      <c r="L14" s="46">
        <v>43830</v>
      </c>
      <c r="M14" s="80" t="s">
        <v>243</v>
      </c>
    </row>
    <row r="15" spans="1:13" s="44" customFormat="1" ht="51.75" customHeight="1">
      <c r="A15" s="426"/>
      <c r="B15" s="537"/>
      <c r="C15" s="537"/>
      <c r="D15" s="537"/>
      <c r="E15" s="557"/>
      <c r="F15" s="42" t="s">
        <v>257</v>
      </c>
      <c r="G15" s="240" t="s">
        <v>258</v>
      </c>
      <c r="H15" s="246">
        <v>1</v>
      </c>
      <c r="I15" s="246">
        <f>4/4</f>
        <v>1</v>
      </c>
      <c r="J15" s="246">
        <f>7/7</f>
        <v>1</v>
      </c>
      <c r="K15" s="45">
        <v>43466</v>
      </c>
      <c r="L15" s="46">
        <v>43830</v>
      </c>
      <c r="M15" s="80" t="s">
        <v>243</v>
      </c>
    </row>
    <row r="16" spans="1:13" s="7" customFormat="1" ht="47.25" customHeight="1">
      <c r="A16" s="426"/>
      <c r="B16" s="537"/>
      <c r="C16" s="537"/>
      <c r="D16" s="537"/>
      <c r="E16" s="557"/>
      <c r="F16" s="42" t="s">
        <v>259</v>
      </c>
      <c r="G16" s="240" t="s">
        <v>245</v>
      </c>
      <c r="H16" s="246">
        <v>1</v>
      </c>
      <c r="I16" s="246">
        <f>4/4</f>
        <v>1</v>
      </c>
      <c r="J16" s="246">
        <f>7/7</f>
        <v>1</v>
      </c>
      <c r="K16" s="45">
        <v>43466</v>
      </c>
      <c r="L16" s="46">
        <v>43830</v>
      </c>
      <c r="M16" s="80" t="s">
        <v>243</v>
      </c>
    </row>
    <row r="17" spans="2:13" s="7" customFormat="1" ht="120" customHeight="1">
      <c r="B17" s="16" t="s">
        <v>216</v>
      </c>
      <c r="C17" s="9" t="s">
        <v>109</v>
      </c>
      <c r="D17" s="9" t="s">
        <v>110</v>
      </c>
      <c r="E17" s="10" t="s">
        <v>215</v>
      </c>
      <c r="F17" s="9" t="s">
        <v>213</v>
      </c>
      <c r="G17" s="171" t="s">
        <v>223</v>
      </c>
      <c r="H17" s="206">
        <v>1</v>
      </c>
      <c r="I17" s="206">
        <f>3/12</f>
        <v>0.25</v>
      </c>
      <c r="J17" s="206">
        <f>6/12</f>
        <v>0.5</v>
      </c>
      <c r="K17" s="45">
        <v>43466</v>
      </c>
      <c r="L17" s="46">
        <v>43830</v>
      </c>
      <c r="M17" s="80" t="s">
        <v>243</v>
      </c>
    </row>
    <row r="18" spans="2:13" ht="24.75" customHeight="1">
      <c r="I18" s="82">
        <f>AVERAGE(I13:I17)</f>
        <v>0.55000000000000004</v>
      </c>
      <c r="J18" s="82">
        <f>AVERAGE(J13:J17)</f>
        <v>0.83333333333333326</v>
      </c>
      <c r="K18" s="4"/>
      <c r="L18" s="409" t="s">
        <v>7</v>
      </c>
      <c r="M18" s="409"/>
    </row>
    <row r="19" spans="2:13" ht="24.75" customHeight="1"/>
    <row r="20" spans="2:13" ht="24.75" customHeight="1"/>
    <row r="21" spans="2:13" ht="24.75" customHeight="1"/>
    <row r="22" spans="2:13" ht="24.75" customHeight="1"/>
    <row r="23" spans="2:13" ht="24.75" customHeight="1"/>
    <row r="24" spans="2:13" ht="24.75" customHeight="1"/>
  </sheetData>
  <mergeCells count="25">
    <mergeCell ref="B13:B16"/>
    <mergeCell ref="C13:C16"/>
    <mergeCell ref="D13:D16"/>
    <mergeCell ref="E13:E16"/>
    <mergeCell ref="A1:A16"/>
    <mergeCell ref="B5:L5"/>
    <mergeCell ref="B6:L6"/>
    <mergeCell ref="B7:G7"/>
    <mergeCell ref="B8:H8"/>
    <mergeCell ref="B9:L9"/>
    <mergeCell ref="B10:L10"/>
    <mergeCell ref="B11:B12"/>
    <mergeCell ref="B1:C4"/>
    <mergeCell ref="C11:C12"/>
    <mergeCell ref="E11:E12"/>
    <mergeCell ref="D11:D12"/>
    <mergeCell ref="M11:M12"/>
    <mergeCell ref="L18:M18"/>
    <mergeCell ref="K11:K12"/>
    <mergeCell ref="L11:L12"/>
    <mergeCell ref="D1:K4"/>
    <mergeCell ref="F11:F12"/>
    <mergeCell ref="G11:G12"/>
    <mergeCell ref="H11:H12"/>
    <mergeCell ref="I11:J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4"/>
  <sheetViews>
    <sheetView topLeftCell="D10" zoomScale="70" zoomScaleNormal="70" workbookViewId="0">
      <selection activeCell="K11" sqref="K1:L1048576"/>
    </sheetView>
  </sheetViews>
  <sheetFormatPr baseColWidth="10" defaultRowHeight="12"/>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8" width="10" style="4" customWidth="1"/>
    <col min="9" max="9" width="18.85546875" style="4" customWidth="1"/>
    <col min="10" max="10" width="17.85546875" style="5" customWidth="1"/>
    <col min="11" max="11" width="16.140625" style="4" customWidth="1"/>
    <col min="12" max="12" width="36.42578125" style="4" customWidth="1"/>
    <col min="13" max="13" width="23" style="4" customWidth="1"/>
    <col min="14" max="14" width="17.7109375" style="4" customWidth="1"/>
    <col min="15" max="15" width="17.42578125" style="4" customWidth="1"/>
    <col min="16"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5" s="1" customFormat="1" ht="21.75" customHeight="1">
      <c r="A1" s="426"/>
      <c r="B1" s="462"/>
      <c r="C1" s="463"/>
      <c r="D1" s="444" t="s">
        <v>26</v>
      </c>
      <c r="E1" s="445"/>
      <c r="F1" s="445"/>
      <c r="G1" s="445"/>
      <c r="H1" s="445"/>
      <c r="I1" s="445"/>
      <c r="J1" s="446"/>
    </row>
    <row r="2" spans="1:15" s="1" customFormat="1" ht="21.75" customHeight="1">
      <c r="A2" s="426"/>
      <c r="B2" s="464"/>
      <c r="C2" s="465"/>
      <c r="D2" s="447"/>
      <c r="E2" s="476"/>
      <c r="F2" s="476"/>
      <c r="G2" s="476"/>
      <c r="H2" s="476"/>
      <c r="I2" s="476"/>
      <c r="J2" s="448"/>
    </row>
    <row r="3" spans="1:15" s="1" customFormat="1" ht="21.75" customHeight="1">
      <c r="A3" s="426"/>
      <c r="B3" s="464"/>
      <c r="C3" s="465"/>
      <c r="D3" s="447"/>
      <c r="E3" s="476"/>
      <c r="F3" s="476"/>
      <c r="G3" s="476"/>
      <c r="H3" s="476"/>
      <c r="I3" s="476"/>
      <c r="J3" s="448"/>
    </row>
    <row r="4" spans="1:15" s="1" customFormat="1" ht="21.75" customHeight="1">
      <c r="A4" s="426"/>
      <c r="B4" s="466"/>
      <c r="C4" s="467"/>
      <c r="D4" s="449"/>
      <c r="E4" s="450"/>
      <c r="F4" s="450"/>
      <c r="G4" s="450"/>
      <c r="H4" s="450"/>
      <c r="I4" s="450"/>
      <c r="J4" s="451"/>
    </row>
    <row r="5" spans="1:15" s="1" customFormat="1" ht="28.5" customHeight="1">
      <c r="A5" s="426"/>
      <c r="B5" s="477"/>
      <c r="C5" s="477"/>
      <c r="D5" s="477"/>
      <c r="E5" s="477"/>
      <c r="F5" s="477"/>
      <c r="G5" s="477"/>
      <c r="H5" s="477"/>
      <c r="I5" s="477"/>
      <c r="J5" s="477"/>
    </row>
    <row r="6" spans="1:15" s="2" customFormat="1" ht="28.5" customHeight="1">
      <c r="A6" s="426"/>
      <c r="B6" s="478" t="s">
        <v>2</v>
      </c>
      <c r="C6" s="478"/>
      <c r="D6" s="478"/>
      <c r="E6" s="478"/>
      <c r="F6" s="478"/>
      <c r="G6" s="478"/>
      <c r="H6" s="478"/>
      <c r="I6" s="478"/>
      <c r="J6" s="478"/>
    </row>
    <row r="7" spans="1:15" s="2" customFormat="1" ht="28.5" customHeight="1">
      <c r="A7" s="426"/>
      <c r="B7" s="478" t="s">
        <v>8</v>
      </c>
      <c r="C7" s="478"/>
      <c r="D7" s="478"/>
      <c r="E7" s="478"/>
      <c r="F7" s="478"/>
      <c r="G7" s="478"/>
      <c r="H7" s="8"/>
      <c r="I7" s="8"/>
      <c r="J7" s="8"/>
    </row>
    <row r="8" spans="1:15" s="2" customFormat="1" ht="28.5" customHeight="1">
      <c r="A8" s="426"/>
      <c r="B8" s="478" t="s">
        <v>3</v>
      </c>
      <c r="C8" s="478"/>
      <c r="D8" s="478"/>
      <c r="E8" s="478"/>
      <c r="F8" s="478"/>
      <c r="G8" s="478"/>
      <c r="H8" s="478"/>
      <c r="I8" s="8"/>
      <c r="J8" s="8"/>
    </row>
    <row r="9" spans="1:15" s="1" customFormat="1" ht="28.5" customHeight="1">
      <c r="A9" s="426"/>
      <c r="B9" s="433" t="s">
        <v>394</v>
      </c>
      <c r="C9" s="433"/>
      <c r="D9" s="433"/>
      <c r="E9" s="433"/>
      <c r="F9" s="433"/>
      <c r="G9" s="433"/>
      <c r="H9" s="433"/>
      <c r="I9" s="433"/>
      <c r="J9" s="433"/>
    </row>
    <row r="10" spans="1:15" s="1" customFormat="1" ht="28.5" customHeight="1" thickBot="1">
      <c r="A10" s="426"/>
      <c r="B10" s="477"/>
      <c r="C10" s="477"/>
      <c r="D10" s="477"/>
      <c r="E10" s="477"/>
      <c r="F10" s="477"/>
      <c r="G10" s="477"/>
      <c r="H10" s="477"/>
      <c r="I10" s="477"/>
      <c r="J10" s="477"/>
    </row>
    <row r="11" spans="1:15" s="1" customFormat="1" ht="28.5" customHeight="1">
      <c r="A11" s="426"/>
      <c r="B11" s="519" t="s">
        <v>62</v>
      </c>
      <c r="C11" s="524" t="s">
        <v>106</v>
      </c>
      <c r="D11" s="511" t="s">
        <v>4</v>
      </c>
      <c r="E11" s="511" t="s">
        <v>41</v>
      </c>
      <c r="F11" s="511" t="s">
        <v>5</v>
      </c>
      <c r="G11" s="511" t="s">
        <v>14</v>
      </c>
      <c r="H11" s="436" t="s">
        <v>6</v>
      </c>
      <c r="I11" s="583" t="s">
        <v>447</v>
      </c>
      <c r="J11" s="583"/>
      <c r="K11" s="513" t="s">
        <v>12</v>
      </c>
      <c r="L11" s="511" t="s">
        <v>448</v>
      </c>
      <c r="M11" s="511" t="s">
        <v>448</v>
      </c>
      <c r="N11" s="515" t="s">
        <v>13</v>
      </c>
      <c r="O11" s="509" t="s">
        <v>11</v>
      </c>
    </row>
    <row r="12" spans="1:15" s="3" customFormat="1" ht="28.5" customHeight="1" thickBot="1">
      <c r="A12" s="426"/>
      <c r="B12" s="520"/>
      <c r="C12" s="525"/>
      <c r="D12" s="512"/>
      <c r="E12" s="512"/>
      <c r="F12" s="512"/>
      <c r="G12" s="512"/>
      <c r="H12" s="438"/>
      <c r="I12" s="131" t="s">
        <v>449</v>
      </c>
      <c r="J12" s="131" t="s">
        <v>450</v>
      </c>
      <c r="K12" s="514"/>
      <c r="L12" s="512"/>
      <c r="M12" s="512"/>
      <c r="N12" s="516"/>
      <c r="O12" s="510"/>
    </row>
    <row r="13" spans="1:15" s="7" customFormat="1" ht="97.5" customHeight="1">
      <c r="A13" s="426"/>
      <c r="B13" s="587" t="s">
        <v>69</v>
      </c>
      <c r="C13" s="584" t="s">
        <v>224</v>
      </c>
      <c r="D13" s="584" t="s">
        <v>105</v>
      </c>
      <c r="E13" s="584" t="s">
        <v>214</v>
      </c>
      <c r="F13" s="343" t="s">
        <v>211</v>
      </c>
      <c r="G13" s="344" t="s">
        <v>218</v>
      </c>
      <c r="H13" s="345">
        <v>1</v>
      </c>
      <c r="I13" s="345" t="s">
        <v>456</v>
      </c>
      <c r="J13" s="345" t="s">
        <v>456</v>
      </c>
      <c r="K13" s="346">
        <v>43466</v>
      </c>
      <c r="L13" s="369"/>
      <c r="M13" s="365" t="s">
        <v>650</v>
      </c>
      <c r="N13" s="347">
        <v>43830</v>
      </c>
      <c r="O13" s="348" t="s">
        <v>217</v>
      </c>
    </row>
    <row r="14" spans="1:15" s="7" customFormat="1" ht="97.5" customHeight="1">
      <c r="B14" s="588"/>
      <c r="C14" s="585"/>
      <c r="D14" s="585"/>
      <c r="E14" s="585"/>
      <c r="F14" s="124" t="s">
        <v>222</v>
      </c>
      <c r="G14" s="125" t="s">
        <v>219</v>
      </c>
      <c r="H14" s="126">
        <v>1</v>
      </c>
      <c r="I14" s="127">
        <f>1/1</f>
        <v>1</v>
      </c>
      <c r="J14" s="127">
        <f>1/1</f>
        <v>1</v>
      </c>
      <c r="K14" s="276">
        <v>43466</v>
      </c>
      <c r="L14" s="124" t="s">
        <v>487</v>
      </c>
      <c r="M14" s="363"/>
      <c r="N14" s="277">
        <v>43830</v>
      </c>
      <c r="O14" s="278" t="s">
        <v>217</v>
      </c>
    </row>
    <row r="15" spans="1:15" s="7" customFormat="1" ht="68.25" customHeight="1">
      <c r="B15" s="588"/>
      <c r="C15" s="585"/>
      <c r="D15" s="585"/>
      <c r="E15" s="585"/>
      <c r="F15" s="124" t="s">
        <v>212</v>
      </c>
      <c r="G15" s="125" t="s">
        <v>221</v>
      </c>
      <c r="H15" s="129">
        <v>1</v>
      </c>
      <c r="I15" s="127">
        <f>1/1</f>
        <v>1</v>
      </c>
      <c r="J15" s="127">
        <f>1/1</f>
        <v>1</v>
      </c>
      <c r="K15" s="276">
        <v>43466</v>
      </c>
      <c r="L15" s="124" t="s">
        <v>609</v>
      </c>
      <c r="M15" s="363" t="s">
        <v>651</v>
      </c>
      <c r="N15" s="277">
        <v>43830</v>
      </c>
      <c r="O15" s="278" t="s">
        <v>220</v>
      </c>
    </row>
    <row r="16" spans="1:15" s="35" customFormat="1" ht="101.25" customHeight="1" thickBot="1">
      <c r="B16" s="589"/>
      <c r="C16" s="586"/>
      <c r="D16" s="586"/>
      <c r="E16" s="586"/>
      <c r="F16" s="349" t="s">
        <v>225</v>
      </c>
      <c r="G16" s="350" t="s">
        <v>226</v>
      </c>
      <c r="H16" s="351">
        <v>12</v>
      </c>
      <c r="I16" s="352">
        <f>3/12</f>
        <v>0.25</v>
      </c>
      <c r="J16" s="352">
        <f>6/12</f>
        <v>0.5</v>
      </c>
      <c r="K16" s="279">
        <v>43466</v>
      </c>
      <c r="L16" s="349" t="s">
        <v>610</v>
      </c>
      <c r="M16" s="366" t="s">
        <v>652</v>
      </c>
      <c r="N16" s="280">
        <v>43830</v>
      </c>
      <c r="O16" s="353" t="s">
        <v>227</v>
      </c>
    </row>
    <row r="17" spans="2:15" s="7" customFormat="1" ht="221.25" customHeight="1" thickBot="1">
      <c r="B17" s="367" t="s">
        <v>216</v>
      </c>
      <c r="C17" s="354" t="s">
        <v>109</v>
      </c>
      <c r="D17" s="354" t="s">
        <v>110</v>
      </c>
      <c r="E17" s="354" t="s">
        <v>215</v>
      </c>
      <c r="F17" s="354" t="s">
        <v>213</v>
      </c>
      <c r="G17" s="355" t="s">
        <v>223</v>
      </c>
      <c r="H17" s="356">
        <v>4</v>
      </c>
      <c r="I17" s="357">
        <f>1/4</f>
        <v>0.25</v>
      </c>
      <c r="J17" s="357">
        <f>2/4</f>
        <v>0.5</v>
      </c>
      <c r="K17" s="358">
        <v>43466</v>
      </c>
      <c r="L17" s="368" t="s">
        <v>611</v>
      </c>
      <c r="M17" s="364" t="s">
        <v>653</v>
      </c>
      <c r="N17" s="359">
        <v>43830</v>
      </c>
      <c r="O17" s="360" t="s">
        <v>220</v>
      </c>
    </row>
    <row r="18" spans="2:15" ht="24.75" customHeight="1">
      <c r="G18" s="361"/>
      <c r="H18" s="361"/>
      <c r="I18" s="362">
        <f>AVERAGE(I14:I17)</f>
        <v>0.625</v>
      </c>
      <c r="J18" s="362">
        <f>AVERAGE(J14:J17)</f>
        <v>0.75</v>
      </c>
      <c r="L18" s="361"/>
      <c r="M18" s="361"/>
      <c r="N18" s="477" t="s">
        <v>7</v>
      </c>
      <c r="O18" s="477"/>
    </row>
    <row r="19" spans="2:15" ht="24.75" customHeight="1">
      <c r="I19" s="102"/>
      <c r="J19" s="4"/>
      <c r="N19" s="5"/>
    </row>
    <row r="20" spans="2:15" ht="24.75" customHeight="1"/>
    <row r="21" spans="2:15" ht="24.75" customHeight="1"/>
    <row r="22" spans="2:15" ht="24.75" customHeight="1"/>
    <row r="23" spans="2:15" ht="24.75" customHeight="1"/>
    <row r="24" spans="2:15" ht="24.75" customHeight="1"/>
  </sheetData>
  <mergeCells count="27">
    <mergeCell ref="C13:C16"/>
    <mergeCell ref="B13:B16"/>
    <mergeCell ref="A1:A13"/>
    <mergeCell ref="B5:J5"/>
    <mergeCell ref="B6:J6"/>
    <mergeCell ref="B7:G7"/>
    <mergeCell ref="B8:H8"/>
    <mergeCell ref="B9:J9"/>
    <mergeCell ref="B10:J10"/>
    <mergeCell ref="B11:B12"/>
    <mergeCell ref="B1:C4"/>
    <mergeCell ref="C11:C12"/>
    <mergeCell ref="E11:E12"/>
    <mergeCell ref="D11:D12"/>
    <mergeCell ref="F11:F12"/>
    <mergeCell ref="G11:G12"/>
    <mergeCell ref="D1:J4"/>
    <mergeCell ref="E13:E16"/>
    <mergeCell ref="D13:D16"/>
    <mergeCell ref="H11:H12"/>
    <mergeCell ref="I11:J11"/>
    <mergeCell ref="N18:O18"/>
    <mergeCell ref="L11:L12"/>
    <mergeCell ref="M11:M12"/>
    <mergeCell ref="K11:K12"/>
    <mergeCell ref="N11:N12"/>
    <mergeCell ref="O11:O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8"/>
  <sheetViews>
    <sheetView tabSelected="1" view="pageBreakPreview" topLeftCell="D17" zoomScale="90" zoomScaleNormal="90" zoomScaleSheetLayoutView="90" workbookViewId="0">
      <selection activeCell="M23" sqref="M23"/>
    </sheetView>
  </sheetViews>
  <sheetFormatPr baseColWidth="10" defaultRowHeight="12"/>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0" style="4" customWidth="1"/>
    <col min="9" max="9" width="11.7109375" style="4" customWidth="1"/>
    <col min="10" max="10" width="17.85546875" style="5" customWidth="1"/>
    <col min="11"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5" s="1" customFormat="1" ht="21.75" customHeight="1">
      <c r="A1" s="426"/>
      <c r="B1" s="462"/>
      <c r="C1" s="463"/>
      <c r="D1" s="444" t="s">
        <v>27</v>
      </c>
      <c r="E1" s="445"/>
      <c r="F1" s="445"/>
      <c r="G1" s="445"/>
      <c r="H1" s="445"/>
      <c r="I1" s="445"/>
      <c r="J1" s="446"/>
    </row>
    <row r="2" spans="1:15" s="1" customFormat="1" ht="21.75" customHeight="1">
      <c r="A2" s="426"/>
      <c r="B2" s="464"/>
      <c r="C2" s="465"/>
      <c r="D2" s="447"/>
      <c r="E2" s="476"/>
      <c r="F2" s="476"/>
      <c r="G2" s="476"/>
      <c r="H2" s="476"/>
      <c r="I2" s="476"/>
      <c r="J2" s="448"/>
    </row>
    <row r="3" spans="1:15" s="1" customFormat="1" ht="21.75" customHeight="1">
      <c r="A3" s="426"/>
      <c r="B3" s="464"/>
      <c r="C3" s="465"/>
      <c r="D3" s="447"/>
      <c r="E3" s="476"/>
      <c r="F3" s="476"/>
      <c r="G3" s="476"/>
      <c r="H3" s="476"/>
      <c r="I3" s="476"/>
      <c r="J3" s="448"/>
    </row>
    <row r="4" spans="1:15" s="1" customFormat="1" ht="21.75" customHeight="1">
      <c r="A4" s="426"/>
      <c r="B4" s="466"/>
      <c r="C4" s="467"/>
      <c r="D4" s="449"/>
      <c r="E4" s="450"/>
      <c r="F4" s="450"/>
      <c r="G4" s="450"/>
      <c r="H4" s="450"/>
      <c r="I4" s="450"/>
      <c r="J4" s="451"/>
    </row>
    <row r="5" spans="1:15" s="1" customFormat="1" ht="28.5" customHeight="1">
      <c r="A5" s="426"/>
      <c r="B5" s="477"/>
      <c r="C5" s="477"/>
      <c r="D5" s="477"/>
      <c r="E5" s="477"/>
      <c r="F5" s="477"/>
      <c r="G5" s="477"/>
      <c r="H5" s="477"/>
      <c r="I5" s="477"/>
      <c r="J5" s="477"/>
    </row>
    <row r="6" spans="1:15" s="2" customFormat="1" ht="28.5" customHeight="1">
      <c r="A6" s="426"/>
      <c r="B6" s="478" t="s">
        <v>2</v>
      </c>
      <c r="C6" s="478"/>
      <c r="D6" s="478"/>
      <c r="E6" s="478"/>
      <c r="F6" s="478"/>
      <c r="G6" s="478"/>
      <c r="H6" s="478"/>
      <c r="I6" s="478"/>
      <c r="J6" s="478"/>
    </row>
    <row r="7" spans="1:15" s="2" customFormat="1" ht="28.5" customHeight="1">
      <c r="A7" s="426"/>
      <c r="B7" s="478" t="s">
        <v>8</v>
      </c>
      <c r="C7" s="478"/>
      <c r="D7" s="478"/>
      <c r="E7" s="478"/>
      <c r="F7" s="478"/>
      <c r="G7" s="478"/>
      <c r="H7" s="8"/>
      <c r="I7" s="8"/>
      <c r="J7" s="8"/>
    </row>
    <row r="8" spans="1:15" s="2" customFormat="1" ht="28.5" customHeight="1">
      <c r="A8" s="426"/>
      <c r="B8" s="478" t="s">
        <v>3</v>
      </c>
      <c r="C8" s="478"/>
      <c r="D8" s="478"/>
      <c r="E8" s="478"/>
      <c r="F8" s="478"/>
      <c r="G8" s="478"/>
      <c r="H8" s="478"/>
      <c r="I8" s="8"/>
      <c r="J8" s="8"/>
    </row>
    <row r="9" spans="1:15" s="1" customFormat="1" ht="28.5" customHeight="1">
      <c r="A9" s="426"/>
      <c r="B9" s="433" t="s">
        <v>394</v>
      </c>
      <c r="C9" s="433"/>
      <c r="D9" s="433"/>
      <c r="E9" s="433"/>
      <c r="F9" s="433"/>
      <c r="G9" s="433"/>
      <c r="H9" s="433"/>
      <c r="I9" s="433"/>
      <c r="J9" s="433"/>
    </row>
    <row r="10" spans="1:15" s="1" customFormat="1" ht="28.5" customHeight="1" thickBot="1">
      <c r="A10" s="426"/>
      <c r="B10" s="477"/>
      <c r="C10" s="477"/>
      <c r="D10" s="477"/>
      <c r="E10" s="477"/>
      <c r="F10" s="477"/>
      <c r="G10" s="477"/>
      <c r="H10" s="477"/>
      <c r="I10" s="477"/>
      <c r="J10" s="477"/>
    </row>
    <row r="11" spans="1:15" s="1" customFormat="1" ht="28.5" customHeight="1" thickBot="1">
      <c r="A11" s="426"/>
      <c r="B11" s="434" t="s">
        <v>62</v>
      </c>
      <c r="C11" s="453" t="s">
        <v>63</v>
      </c>
      <c r="D11" s="436" t="s">
        <v>4</v>
      </c>
      <c r="E11" s="436" t="s">
        <v>41</v>
      </c>
      <c r="F11" s="436" t="s">
        <v>5</v>
      </c>
      <c r="G11" s="436" t="s">
        <v>14</v>
      </c>
      <c r="H11" s="436" t="s">
        <v>6</v>
      </c>
      <c r="I11" s="439" t="s">
        <v>447</v>
      </c>
      <c r="J11" s="440"/>
      <c r="K11" s="442" t="s">
        <v>12</v>
      </c>
      <c r="L11" s="410" t="s">
        <v>13</v>
      </c>
      <c r="M11" s="413" t="s">
        <v>11</v>
      </c>
      <c r="N11" s="410" t="s">
        <v>448</v>
      </c>
      <c r="O11" s="410" t="s">
        <v>494</v>
      </c>
    </row>
    <row r="12" spans="1:15" s="3" customFormat="1" ht="28.5" customHeight="1">
      <c r="A12" s="426"/>
      <c r="B12" s="452"/>
      <c r="C12" s="454"/>
      <c r="D12" s="438"/>
      <c r="E12" s="438"/>
      <c r="F12" s="438"/>
      <c r="G12" s="438"/>
      <c r="H12" s="438"/>
      <c r="I12" s="260" t="s">
        <v>449</v>
      </c>
      <c r="J12" s="260" t="s">
        <v>450</v>
      </c>
      <c r="K12" s="553"/>
      <c r="L12" s="411"/>
      <c r="M12" s="468"/>
      <c r="N12" s="412"/>
      <c r="O12" s="412"/>
    </row>
    <row r="13" spans="1:15" s="7" customFormat="1" ht="70.5" customHeight="1">
      <c r="A13" s="426"/>
      <c r="B13" s="415" t="s">
        <v>69</v>
      </c>
      <c r="C13" s="415" t="s">
        <v>224</v>
      </c>
      <c r="D13" s="415" t="s">
        <v>105</v>
      </c>
      <c r="E13" s="407" t="s">
        <v>214</v>
      </c>
      <c r="F13" s="239" t="s">
        <v>211</v>
      </c>
      <c r="G13" s="240" t="s">
        <v>218</v>
      </c>
      <c r="H13" s="241">
        <v>1</v>
      </c>
      <c r="I13" s="241" t="s">
        <v>444</v>
      </c>
      <c r="J13" s="246">
        <f>1/1</f>
        <v>1</v>
      </c>
      <c r="K13" s="45">
        <v>43466</v>
      </c>
      <c r="L13" s="46">
        <v>43830</v>
      </c>
      <c r="M13" s="144" t="s">
        <v>441</v>
      </c>
      <c r="N13" s="267" t="s">
        <v>612</v>
      </c>
      <c r="O13" s="154" t="s">
        <v>613</v>
      </c>
    </row>
    <row r="14" spans="1:15" s="7" customFormat="1" ht="76.5" customHeight="1">
      <c r="A14" s="426"/>
      <c r="B14" s="416"/>
      <c r="C14" s="416"/>
      <c r="D14" s="416"/>
      <c r="E14" s="537"/>
      <c r="F14" s="239" t="s">
        <v>240</v>
      </c>
      <c r="G14" s="240" t="s">
        <v>614</v>
      </c>
      <c r="H14" s="241">
        <v>2</v>
      </c>
      <c r="I14" s="241" t="s">
        <v>444</v>
      </c>
      <c r="J14" s="246">
        <f>1/2</f>
        <v>0.5</v>
      </c>
      <c r="K14" s="45">
        <v>43466</v>
      </c>
      <c r="L14" s="46">
        <v>43830</v>
      </c>
      <c r="M14" s="144" t="s">
        <v>239</v>
      </c>
      <c r="N14" s="267" t="s">
        <v>495</v>
      </c>
      <c r="O14" s="14" t="s">
        <v>615</v>
      </c>
    </row>
    <row r="15" spans="1:15" s="44" customFormat="1" ht="65.25" customHeight="1">
      <c r="A15" s="426"/>
      <c r="B15" s="416"/>
      <c r="C15" s="416"/>
      <c r="D15" s="416"/>
      <c r="E15" s="537"/>
      <c r="F15" s="239" t="s">
        <v>230</v>
      </c>
      <c r="G15" s="240" t="s">
        <v>614</v>
      </c>
      <c r="H15" s="241">
        <v>2</v>
      </c>
      <c r="I15" s="241" t="s">
        <v>444</v>
      </c>
      <c r="J15" s="246">
        <f>1/2</f>
        <v>0.5</v>
      </c>
      <c r="K15" s="45">
        <v>43466</v>
      </c>
      <c r="L15" s="46">
        <v>43830</v>
      </c>
      <c r="M15" s="144" t="s">
        <v>239</v>
      </c>
      <c r="N15" s="267" t="s">
        <v>496</v>
      </c>
      <c r="O15" s="14" t="s">
        <v>616</v>
      </c>
    </row>
    <row r="16" spans="1:15" s="7" customFormat="1" ht="96.75" customHeight="1">
      <c r="A16" s="426"/>
      <c r="B16" s="416"/>
      <c r="C16" s="416"/>
      <c r="D16" s="416"/>
      <c r="E16" s="537"/>
      <c r="F16" s="50" t="s">
        <v>228</v>
      </c>
      <c r="G16" s="240" t="s">
        <v>229</v>
      </c>
      <c r="H16" s="241">
        <v>4</v>
      </c>
      <c r="I16" s="246">
        <f>1/4</f>
        <v>0.25</v>
      </c>
      <c r="J16" s="246">
        <f>2/4</f>
        <v>0.5</v>
      </c>
      <c r="K16" s="45">
        <v>43466</v>
      </c>
      <c r="L16" s="46">
        <v>43830</v>
      </c>
      <c r="M16" s="144" t="s">
        <v>234</v>
      </c>
      <c r="N16" s="267" t="s">
        <v>617</v>
      </c>
      <c r="O16" s="267" t="s">
        <v>618</v>
      </c>
    </row>
    <row r="17" spans="2:15" s="7" customFormat="1" ht="45.75" customHeight="1">
      <c r="B17" s="416"/>
      <c r="C17" s="416"/>
      <c r="D17" s="416"/>
      <c r="E17" s="537"/>
      <c r="F17" s="268" t="s">
        <v>231</v>
      </c>
      <c r="G17" s="268" t="s">
        <v>232</v>
      </c>
      <c r="H17" s="14">
        <v>4</v>
      </c>
      <c r="I17" s="15">
        <f>1/4</f>
        <v>0.25</v>
      </c>
      <c r="J17" s="15">
        <f>2/4</f>
        <v>0.5</v>
      </c>
      <c r="K17" s="45">
        <v>43466</v>
      </c>
      <c r="L17" s="46">
        <v>43830</v>
      </c>
      <c r="M17" s="145" t="s">
        <v>233</v>
      </c>
      <c r="N17" s="268" t="s">
        <v>619</v>
      </c>
      <c r="O17" s="14" t="s">
        <v>497</v>
      </c>
    </row>
    <row r="18" spans="2:15" s="7" customFormat="1" ht="51" customHeight="1">
      <c r="B18" s="416"/>
      <c r="C18" s="416"/>
      <c r="D18" s="416"/>
      <c r="E18" s="537"/>
      <c r="F18" s="16" t="s">
        <v>236</v>
      </c>
      <c r="G18" s="281" t="s">
        <v>235</v>
      </c>
      <c r="H18" s="208">
        <v>12</v>
      </c>
      <c r="I18" s="209">
        <f>3/12</f>
        <v>0.25</v>
      </c>
      <c r="J18" s="209">
        <f>6/12</f>
        <v>0.5</v>
      </c>
      <c r="K18" s="45">
        <v>43466</v>
      </c>
      <c r="L18" s="46">
        <v>43830</v>
      </c>
      <c r="M18" s="146" t="s">
        <v>234</v>
      </c>
      <c r="N18" s="268" t="s">
        <v>498</v>
      </c>
      <c r="O18" s="268" t="s">
        <v>499</v>
      </c>
    </row>
    <row r="19" spans="2:15" s="7" customFormat="1" ht="45.75" customHeight="1">
      <c r="B19" s="417"/>
      <c r="C19" s="417"/>
      <c r="D19" s="417"/>
      <c r="E19" s="408"/>
      <c r="F19" s="230" t="s">
        <v>237</v>
      </c>
      <c r="G19" s="171" t="s">
        <v>238</v>
      </c>
      <c r="H19" s="56">
        <v>12</v>
      </c>
      <c r="I19" s="206">
        <f>3/12</f>
        <v>0.25</v>
      </c>
      <c r="J19" s="206">
        <f>6/12</f>
        <v>0.5</v>
      </c>
      <c r="K19" s="45">
        <v>43466</v>
      </c>
      <c r="L19" s="46">
        <v>43830</v>
      </c>
      <c r="M19" s="146" t="s">
        <v>234</v>
      </c>
      <c r="N19" s="17" t="s">
        <v>500</v>
      </c>
      <c r="O19" s="14" t="s">
        <v>501</v>
      </c>
    </row>
    <row r="20" spans="2:15" s="65" customFormat="1" ht="45.75" customHeight="1">
      <c r="B20" s="266"/>
      <c r="C20" s="266"/>
      <c r="D20" s="266"/>
      <c r="E20" s="261"/>
      <c r="F20" s="239" t="s">
        <v>401</v>
      </c>
      <c r="G20" s="240" t="s">
        <v>442</v>
      </c>
      <c r="H20" s="241">
        <v>3</v>
      </c>
      <c r="I20" s="241" t="s">
        <v>444</v>
      </c>
      <c r="J20" s="282">
        <f>1/3</f>
        <v>0.33333333333333331</v>
      </c>
      <c r="K20" s="45">
        <v>43466</v>
      </c>
      <c r="L20" s="46">
        <v>43830</v>
      </c>
      <c r="M20" s="146" t="s">
        <v>234</v>
      </c>
      <c r="N20" s="268" t="s">
        <v>502</v>
      </c>
      <c r="O20" s="268" t="s">
        <v>620</v>
      </c>
    </row>
    <row r="21" spans="2:15" ht="123" customHeight="1">
      <c r="B21" s="16" t="s">
        <v>216</v>
      </c>
      <c r="C21" s="230" t="s">
        <v>109</v>
      </c>
      <c r="D21" s="230" t="s">
        <v>110</v>
      </c>
      <c r="E21" s="230" t="s">
        <v>215</v>
      </c>
      <c r="F21" s="230" t="s">
        <v>213</v>
      </c>
      <c r="G21" s="240" t="s">
        <v>223</v>
      </c>
      <c r="H21" s="206">
        <v>1</v>
      </c>
      <c r="I21" s="206">
        <f>1/3</f>
        <v>0.33333333333333331</v>
      </c>
      <c r="J21" s="206">
        <f>1/3</f>
        <v>0.33333333333333331</v>
      </c>
      <c r="K21" s="45">
        <v>43466</v>
      </c>
      <c r="L21" s="46">
        <v>43830</v>
      </c>
      <c r="M21" s="146" t="s">
        <v>234</v>
      </c>
      <c r="N21" s="268" t="s">
        <v>503</v>
      </c>
      <c r="O21" s="268"/>
    </row>
    <row r="22" spans="2:15" ht="24.75" customHeight="1">
      <c r="I22" s="328">
        <f>AVERAGE(I13:I21)</f>
        <v>0.26666666666666666</v>
      </c>
      <c r="J22" s="328">
        <f>AVERAGE(J13:J21)</f>
        <v>0.51851851851851849</v>
      </c>
      <c r="L22" s="409" t="s">
        <v>7</v>
      </c>
      <c r="M22" s="409"/>
      <c r="N22" s="263"/>
      <c r="O22" s="263"/>
    </row>
    <row r="23" spans="2:15" ht="24.75" customHeight="1">
      <c r="J23" s="4"/>
      <c r="L23" s="5"/>
    </row>
    <row r="24" spans="2:15" ht="24.75" customHeight="1">
      <c r="J24" s="4"/>
      <c r="L24" s="5"/>
    </row>
    <row r="25" spans="2:15" ht="24.75" customHeight="1"/>
    <row r="26" spans="2:15" ht="24.75" customHeight="1"/>
    <row r="27" spans="2:15" ht="24.75" customHeight="1"/>
    <row r="28" spans="2:15" ht="24.75" customHeight="1"/>
  </sheetData>
  <mergeCells count="27">
    <mergeCell ref="I11:J11"/>
    <mergeCell ref="C13:C19"/>
    <mergeCell ref="D13:D19"/>
    <mergeCell ref="E13:E19"/>
    <mergeCell ref="F11:F12"/>
    <mergeCell ref="G11:G12"/>
    <mergeCell ref="O11:O12"/>
    <mergeCell ref="A1:A16"/>
    <mergeCell ref="B5:J5"/>
    <mergeCell ref="B6:J6"/>
    <mergeCell ref="B7:G7"/>
    <mergeCell ref="B8:H8"/>
    <mergeCell ref="B9:J9"/>
    <mergeCell ref="B10:J10"/>
    <mergeCell ref="B11:B12"/>
    <mergeCell ref="B1:C4"/>
    <mergeCell ref="C11:C12"/>
    <mergeCell ref="E11:E12"/>
    <mergeCell ref="D11:D12"/>
    <mergeCell ref="D1:J4"/>
    <mergeCell ref="B13:B19"/>
    <mergeCell ref="H11:H12"/>
    <mergeCell ref="L22:M22"/>
    <mergeCell ref="K11:K12"/>
    <mergeCell ref="L11:L12"/>
    <mergeCell ref="M11:M12"/>
    <mergeCell ref="N11:N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20"/>
  <sheetViews>
    <sheetView topLeftCell="A4" workbookViewId="0">
      <selection activeCell="I4" sqref="I4:I20"/>
    </sheetView>
  </sheetViews>
  <sheetFormatPr baseColWidth="10" defaultRowHeight="15"/>
  <cols>
    <col min="9" max="9" width="14.7109375" customWidth="1"/>
  </cols>
  <sheetData>
    <row r="1" spans="2:9">
      <c r="B1" s="596"/>
      <c r="C1" s="597" t="s">
        <v>504</v>
      </c>
      <c r="D1" s="598"/>
      <c r="E1" s="603" t="s">
        <v>520</v>
      </c>
      <c r="F1" s="603"/>
      <c r="G1" s="603"/>
      <c r="H1" s="603"/>
      <c r="I1" s="603"/>
    </row>
    <row r="2" spans="2:9">
      <c r="B2" s="596"/>
      <c r="C2" s="599"/>
      <c r="D2" s="600"/>
      <c r="E2" s="603"/>
      <c r="F2" s="603"/>
      <c r="G2" s="603"/>
      <c r="H2" s="603"/>
      <c r="I2" s="603"/>
    </row>
    <row r="3" spans="2:9">
      <c r="B3" s="596"/>
      <c r="C3" s="601"/>
      <c r="D3" s="602"/>
      <c r="E3" s="603"/>
      <c r="F3" s="603"/>
      <c r="G3" s="603"/>
      <c r="H3" s="603"/>
      <c r="I3" s="603"/>
    </row>
    <row r="4" spans="2:9" ht="31.5">
      <c r="B4" s="596"/>
      <c r="C4" s="604" t="s">
        <v>505</v>
      </c>
      <c r="D4" s="605"/>
      <c r="E4" s="605"/>
      <c r="F4" s="605"/>
      <c r="G4" s="605"/>
      <c r="H4" s="605"/>
      <c r="I4" s="148" t="s">
        <v>506</v>
      </c>
    </row>
    <row r="5" spans="2:9" ht="15.75">
      <c r="B5" s="596"/>
      <c r="C5" s="590" t="s">
        <v>601</v>
      </c>
      <c r="D5" s="590"/>
      <c r="E5" s="590"/>
      <c r="F5" s="590"/>
      <c r="G5" s="590"/>
      <c r="H5" s="590"/>
      <c r="I5" s="258">
        <v>0.63</v>
      </c>
    </row>
    <row r="6" spans="2:9" ht="15.75">
      <c r="B6" s="596"/>
      <c r="C6" s="590" t="s">
        <v>507</v>
      </c>
      <c r="D6" s="590"/>
      <c r="E6" s="590"/>
      <c r="F6" s="590"/>
      <c r="G6" s="590"/>
      <c r="H6" s="590"/>
      <c r="I6" s="258">
        <v>0.47</v>
      </c>
    </row>
    <row r="7" spans="2:9" ht="15.75">
      <c r="B7" s="596"/>
      <c r="C7" s="606" t="s">
        <v>508</v>
      </c>
      <c r="D7" s="607"/>
      <c r="E7" s="607"/>
      <c r="F7" s="607"/>
      <c r="G7" s="607"/>
      <c r="H7" s="607"/>
      <c r="I7" s="258">
        <v>0.65</v>
      </c>
    </row>
    <row r="8" spans="2:9" ht="15.75">
      <c r="B8" s="596"/>
      <c r="C8" s="595" t="s">
        <v>9</v>
      </c>
      <c r="D8" s="595"/>
      <c r="E8" s="595"/>
      <c r="F8" s="595"/>
      <c r="G8" s="595"/>
      <c r="H8" s="595"/>
      <c r="I8" s="258">
        <v>0.64</v>
      </c>
    </row>
    <row r="9" spans="2:9" ht="15.75">
      <c r="B9" s="596"/>
      <c r="C9" s="595" t="s">
        <v>10</v>
      </c>
      <c r="D9" s="595"/>
      <c r="E9" s="595"/>
      <c r="F9" s="595"/>
      <c r="G9" s="595"/>
      <c r="H9" s="595"/>
      <c r="I9" s="258">
        <v>0.82</v>
      </c>
    </row>
    <row r="10" spans="2:9" ht="15.75">
      <c r="B10" s="596"/>
      <c r="C10" s="595" t="s">
        <v>509</v>
      </c>
      <c r="D10" s="595"/>
      <c r="E10" s="595"/>
      <c r="F10" s="595"/>
      <c r="G10" s="595"/>
      <c r="H10" s="595"/>
      <c r="I10" s="258">
        <v>0.35</v>
      </c>
    </row>
    <row r="11" spans="2:9" ht="15.75">
      <c r="B11" s="596"/>
      <c r="C11" s="593" t="s">
        <v>510</v>
      </c>
      <c r="D11" s="594"/>
      <c r="E11" s="594"/>
      <c r="F11" s="594"/>
      <c r="G11" s="594"/>
      <c r="H11" s="594"/>
      <c r="I11" s="258">
        <v>0.77</v>
      </c>
    </row>
    <row r="12" spans="2:9" ht="15.75">
      <c r="B12" s="596"/>
      <c r="C12" s="595" t="s">
        <v>511</v>
      </c>
      <c r="D12" s="595"/>
      <c r="E12" s="595"/>
      <c r="F12" s="595"/>
      <c r="G12" s="595"/>
      <c r="H12" s="595"/>
      <c r="I12" s="258">
        <v>0.6</v>
      </c>
    </row>
    <row r="13" spans="2:9" ht="15.75">
      <c r="B13" s="596"/>
      <c r="C13" s="595" t="s">
        <v>512</v>
      </c>
      <c r="D13" s="595"/>
      <c r="E13" s="595"/>
      <c r="F13" s="595"/>
      <c r="G13" s="595"/>
      <c r="H13" s="595"/>
      <c r="I13" s="258">
        <v>0.74</v>
      </c>
    </row>
    <row r="14" spans="2:9" ht="15.75">
      <c r="B14" s="596"/>
      <c r="C14" s="590" t="s">
        <v>513</v>
      </c>
      <c r="D14" s="590"/>
      <c r="E14" s="590"/>
      <c r="F14" s="590"/>
      <c r="G14" s="590"/>
      <c r="H14" s="590"/>
      <c r="I14" s="258">
        <v>0.48</v>
      </c>
    </row>
    <row r="15" spans="2:9" ht="15.75">
      <c r="B15" s="596"/>
      <c r="C15" s="590" t="s">
        <v>514</v>
      </c>
      <c r="D15" s="590"/>
      <c r="E15" s="590"/>
      <c r="F15" s="590"/>
      <c r="G15" s="590"/>
      <c r="H15" s="590"/>
      <c r="I15" s="258">
        <v>0.72</v>
      </c>
    </row>
    <row r="16" spans="2:9" ht="15.75">
      <c r="B16" s="596"/>
      <c r="C16" s="590" t="s">
        <v>515</v>
      </c>
      <c r="D16" s="590"/>
      <c r="E16" s="590"/>
      <c r="F16" s="590"/>
      <c r="G16" s="590"/>
      <c r="H16" s="590"/>
      <c r="I16" s="258">
        <v>0.81</v>
      </c>
    </row>
    <row r="17" spans="2:9" ht="15.75">
      <c r="B17" s="596"/>
      <c r="C17" s="590" t="s">
        <v>516</v>
      </c>
      <c r="D17" s="590"/>
      <c r="E17" s="590"/>
      <c r="F17" s="590"/>
      <c r="G17" s="590"/>
      <c r="H17" s="590"/>
      <c r="I17" s="258">
        <v>0.55000000000000004</v>
      </c>
    </row>
    <row r="18" spans="2:9" ht="15.75">
      <c r="B18" s="596"/>
      <c r="C18" s="590" t="s">
        <v>517</v>
      </c>
      <c r="D18" s="590"/>
      <c r="E18" s="590"/>
      <c r="F18" s="590"/>
      <c r="G18" s="590"/>
      <c r="H18" s="590"/>
      <c r="I18" s="258">
        <v>0.63</v>
      </c>
    </row>
    <row r="19" spans="2:9" ht="15.75">
      <c r="B19" s="596"/>
      <c r="C19" s="590" t="s">
        <v>518</v>
      </c>
      <c r="D19" s="590"/>
      <c r="E19" s="590"/>
      <c r="F19" s="590"/>
      <c r="G19" s="590"/>
      <c r="H19" s="590"/>
      <c r="I19" s="258">
        <v>0.27</v>
      </c>
    </row>
    <row r="20" spans="2:9" ht="15.75">
      <c r="B20" s="596"/>
      <c r="C20" s="591" t="s">
        <v>519</v>
      </c>
      <c r="D20" s="592"/>
      <c r="E20" s="592"/>
      <c r="F20" s="592"/>
      <c r="G20" s="592"/>
      <c r="H20" s="592"/>
      <c r="I20" s="257">
        <f>AVERAGE(I5:I19)</f>
        <v>0.60866666666666669</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20"/>
  <sheetViews>
    <sheetView topLeftCell="A4" workbookViewId="0">
      <selection activeCell="I4" sqref="I4:I20"/>
    </sheetView>
  </sheetViews>
  <sheetFormatPr baseColWidth="10" defaultRowHeight="15"/>
  <sheetData>
    <row r="1" spans="2:9">
      <c r="B1" s="596"/>
      <c r="C1" s="597" t="s">
        <v>504</v>
      </c>
      <c r="D1" s="598"/>
      <c r="E1" s="603" t="s">
        <v>521</v>
      </c>
      <c r="F1" s="603"/>
      <c r="G1" s="603"/>
      <c r="H1" s="603"/>
      <c r="I1" s="603"/>
    </row>
    <row r="2" spans="2:9">
      <c r="B2" s="596"/>
      <c r="C2" s="599"/>
      <c r="D2" s="600"/>
      <c r="E2" s="603"/>
      <c r="F2" s="603"/>
      <c r="G2" s="603"/>
      <c r="H2" s="603"/>
      <c r="I2" s="603"/>
    </row>
    <row r="3" spans="2:9">
      <c r="B3" s="596"/>
      <c r="C3" s="601"/>
      <c r="D3" s="602"/>
      <c r="E3" s="603"/>
      <c r="F3" s="603"/>
      <c r="G3" s="603"/>
      <c r="H3" s="603"/>
      <c r="I3" s="603"/>
    </row>
    <row r="4" spans="2:9" ht="47.25">
      <c r="B4" s="596"/>
      <c r="C4" s="604" t="s">
        <v>505</v>
      </c>
      <c r="D4" s="605"/>
      <c r="E4" s="605"/>
      <c r="F4" s="605"/>
      <c r="G4" s="605"/>
      <c r="H4" s="605"/>
      <c r="I4" s="148" t="s">
        <v>506</v>
      </c>
    </row>
    <row r="5" spans="2:9" ht="15.75">
      <c r="B5" s="596"/>
      <c r="C5" s="590" t="s">
        <v>624</v>
      </c>
      <c r="D5" s="590"/>
      <c r="E5" s="590"/>
      <c r="F5" s="590"/>
      <c r="G5" s="590"/>
      <c r="H5" s="590"/>
      <c r="I5" s="149">
        <v>0.74</v>
      </c>
    </row>
    <row r="6" spans="2:9" ht="15.75">
      <c r="B6" s="596"/>
      <c r="C6" s="590" t="s">
        <v>507</v>
      </c>
      <c r="D6" s="590"/>
      <c r="E6" s="590"/>
      <c r="F6" s="590"/>
      <c r="G6" s="590"/>
      <c r="H6" s="590"/>
      <c r="I6" s="150">
        <v>0.69</v>
      </c>
    </row>
    <row r="7" spans="2:9" ht="15.75">
      <c r="B7" s="596"/>
      <c r="C7" s="606" t="s">
        <v>508</v>
      </c>
      <c r="D7" s="607"/>
      <c r="E7" s="607"/>
      <c r="F7" s="607"/>
      <c r="G7" s="607"/>
      <c r="H7" s="607"/>
      <c r="I7" s="151">
        <v>0.38</v>
      </c>
    </row>
    <row r="8" spans="2:9" ht="15.75">
      <c r="B8" s="596"/>
      <c r="C8" s="595" t="s">
        <v>9</v>
      </c>
      <c r="D8" s="595"/>
      <c r="E8" s="595"/>
      <c r="F8" s="595"/>
      <c r="G8" s="595"/>
      <c r="H8" s="595"/>
      <c r="I8" s="151">
        <v>0.75</v>
      </c>
    </row>
    <row r="9" spans="2:9" ht="15.75">
      <c r="B9" s="596"/>
      <c r="C9" s="595" t="s">
        <v>10</v>
      </c>
      <c r="D9" s="595"/>
      <c r="E9" s="595"/>
      <c r="F9" s="595"/>
      <c r="G9" s="595"/>
      <c r="H9" s="595"/>
      <c r="I9" s="151">
        <v>0.78</v>
      </c>
    </row>
    <row r="10" spans="2:9" ht="15.75">
      <c r="B10" s="596"/>
      <c r="C10" s="595" t="s">
        <v>509</v>
      </c>
      <c r="D10" s="595"/>
      <c r="E10" s="595"/>
      <c r="F10" s="595"/>
      <c r="G10" s="595"/>
      <c r="H10" s="595"/>
      <c r="I10" s="151">
        <v>0.56999999999999995</v>
      </c>
    </row>
    <row r="11" spans="2:9" ht="15.75">
      <c r="B11" s="596"/>
      <c r="C11" s="593" t="s">
        <v>510</v>
      </c>
      <c r="D11" s="594"/>
      <c r="E11" s="594"/>
      <c r="F11" s="594"/>
      <c r="G11" s="594"/>
      <c r="H11" s="594"/>
      <c r="I11" s="151">
        <v>0.72</v>
      </c>
    </row>
    <row r="12" spans="2:9" ht="15.75">
      <c r="B12" s="596"/>
      <c r="C12" s="595" t="s">
        <v>511</v>
      </c>
      <c r="D12" s="595"/>
      <c r="E12" s="595"/>
      <c r="F12" s="595"/>
      <c r="G12" s="595"/>
      <c r="H12" s="595"/>
      <c r="I12" s="151">
        <v>0.66</v>
      </c>
    </row>
    <row r="13" spans="2:9" ht="15.75">
      <c r="B13" s="596"/>
      <c r="C13" s="595" t="s">
        <v>512</v>
      </c>
      <c r="D13" s="595"/>
      <c r="E13" s="595"/>
      <c r="F13" s="595"/>
      <c r="G13" s="595"/>
      <c r="H13" s="595"/>
      <c r="I13" s="151">
        <v>0.75</v>
      </c>
    </row>
    <row r="14" spans="2:9" ht="15.75">
      <c r="B14" s="596"/>
      <c r="C14" s="590" t="s">
        <v>513</v>
      </c>
      <c r="D14" s="590"/>
      <c r="E14" s="590"/>
      <c r="F14" s="590"/>
      <c r="G14" s="590"/>
      <c r="H14" s="590"/>
      <c r="I14" s="151">
        <v>0.63</v>
      </c>
    </row>
    <row r="15" spans="2:9" ht="15.75">
      <c r="B15" s="596"/>
      <c r="C15" s="590" t="s">
        <v>514</v>
      </c>
      <c r="D15" s="590"/>
      <c r="E15" s="590"/>
      <c r="F15" s="590"/>
      <c r="G15" s="590"/>
      <c r="H15" s="590"/>
      <c r="I15" s="151">
        <v>0.78</v>
      </c>
    </row>
    <row r="16" spans="2:9" ht="15.75">
      <c r="B16" s="596"/>
      <c r="C16" s="590" t="s">
        <v>515</v>
      </c>
      <c r="D16" s="590"/>
      <c r="E16" s="590"/>
      <c r="F16" s="590"/>
      <c r="G16" s="590"/>
      <c r="H16" s="590"/>
      <c r="I16" s="151">
        <v>0.9</v>
      </c>
    </row>
    <row r="17" spans="2:9" ht="15.75">
      <c r="B17" s="596"/>
      <c r="C17" s="590" t="s">
        <v>516</v>
      </c>
      <c r="D17" s="590"/>
      <c r="E17" s="590"/>
      <c r="F17" s="590"/>
      <c r="G17" s="590"/>
      <c r="H17" s="590"/>
      <c r="I17" s="151">
        <v>0.83</v>
      </c>
    </row>
    <row r="18" spans="2:9" ht="15.75">
      <c r="B18" s="596"/>
      <c r="C18" s="590" t="s">
        <v>517</v>
      </c>
      <c r="D18" s="590"/>
      <c r="E18" s="590"/>
      <c r="F18" s="590"/>
      <c r="G18" s="590"/>
      <c r="H18" s="590"/>
      <c r="I18" s="151">
        <v>0.75</v>
      </c>
    </row>
    <row r="19" spans="2:9" ht="15.75">
      <c r="B19" s="596"/>
      <c r="C19" s="590" t="s">
        <v>518</v>
      </c>
      <c r="D19" s="590"/>
      <c r="E19" s="590"/>
      <c r="F19" s="590"/>
      <c r="G19" s="590"/>
      <c r="H19" s="590"/>
      <c r="I19" s="151">
        <v>0.52</v>
      </c>
    </row>
    <row r="20" spans="2:9" ht="15.75">
      <c r="B20" s="596"/>
      <c r="C20" s="591" t="s">
        <v>519</v>
      </c>
      <c r="D20" s="592"/>
      <c r="E20" s="592"/>
      <c r="F20" s="592"/>
      <c r="G20" s="592"/>
      <c r="H20" s="592"/>
      <c r="I20" s="152">
        <f>AVERAGE(I5:I19)</f>
        <v>0.69666666666666666</v>
      </c>
    </row>
  </sheetData>
  <mergeCells count="20">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 ref="C13:H13"/>
    <mergeCell ref="C14:H14"/>
    <mergeCell ref="C15:H15"/>
    <mergeCell ref="C16:H1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5"/>
  <sheetViews>
    <sheetView topLeftCell="A4" workbookViewId="0">
      <selection activeCell="J4" sqref="J1:K1048576"/>
    </sheetView>
  </sheetViews>
  <sheetFormatPr baseColWidth="10" defaultRowHeight="15"/>
  <sheetData>
    <row r="1" spans="1:9">
      <c r="A1" s="596"/>
      <c r="B1" s="597" t="s">
        <v>504</v>
      </c>
      <c r="C1" s="598"/>
      <c r="D1" s="610" t="s">
        <v>623</v>
      </c>
      <c r="E1" s="611"/>
      <c r="F1" s="611"/>
      <c r="G1" s="611"/>
      <c r="H1" s="611"/>
      <c r="I1" s="611"/>
    </row>
    <row r="2" spans="1:9">
      <c r="A2" s="596"/>
      <c r="B2" s="599"/>
      <c r="C2" s="600"/>
      <c r="D2" s="610"/>
      <c r="E2" s="611"/>
      <c r="F2" s="611"/>
      <c r="G2" s="611"/>
      <c r="H2" s="611"/>
      <c r="I2" s="611"/>
    </row>
    <row r="3" spans="1:9">
      <c r="A3" s="596"/>
      <c r="B3" s="601"/>
      <c r="C3" s="602"/>
      <c r="D3" s="612"/>
      <c r="E3" s="613"/>
      <c r="F3" s="613"/>
      <c r="G3" s="613"/>
      <c r="H3" s="613"/>
      <c r="I3" s="613"/>
    </row>
    <row r="4" spans="1:9" ht="63">
      <c r="A4" s="596"/>
      <c r="B4" s="604" t="s">
        <v>505</v>
      </c>
      <c r="C4" s="605"/>
      <c r="D4" s="605"/>
      <c r="E4" s="605"/>
      <c r="F4" s="605"/>
      <c r="G4" s="605"/>
      <c r="H4" s="153" t="s">
        <v>522</v>
      </c>
      <c r="I4" s="153" t="s">
        <v>523</v>
      </c>
    </row>
    <row r="5" spans="1:9" ht="15.75">
      <c r="A5" s="596"/>
      <c r="B5" s="590" t="s">
        <v>624</v>
      </c>
      <c r="C5" s="590"/>
      <c r="D5" s="590"/>
      <c r="E5" s="590"/>
      <c r="F5" s="590"/>
      <c r="G5" s="590"/>
      <c r="H5" s="258">
        <v>0.63</v>
      </c>
      <c r="I5" s="149">
        <v>0.74</v>
      </c>
    </row>
    <row r="6" spans="1:9" ht="15.75">
      <c r="A6" s="596"/>
      <c r="B6" s="590" t="s">
        <v>507</v>
      </c>
      <c r="C6" s="590"/>
      <c r="D6" s="590"/>
      <c r="E6" s="590"/>
      <c r="F6" s="590"/>
      <c r="G6" s="590"/>
      <c r="H6" s="258">
        <v>0.47</v>
      </c>
      <c r="I6" s="150">
        <v>0.69</v>
      </c>
    </row>
    <row r="7" spans="1:9" ht="15.75">
      <c r="A7" s="596"/>
      <c r="B7" s="606" t="s">
        <v>508</v>
      </c>
      <c r="C7" s="607"/>
      <c r="D7" s="607"/>
      <c r="E7" s="607"/>
      <c r="F7" s="607"/>
      <c r="G7" s="607"/>
      <c r="H7" s="258">
        <v>0.65</v>
      </c>
      <c r="I7" s="151">
        <v>0.38</v>
      </c>
    </row>
    <row r="8" spans="1:9" ht="15.75">
      <c r="A8" s="596"/>
      <c r="B8" s="590" t="s">
        <v>9</v>
      </c>
      <c r="C8" s="590"/>
      <c r="D8" s="590"/>
      <c r="E8" s="590"/>
      <c r="F8" s="590"/>
      <c r="G8" s="590"/>
      <c r="H8" s="258">
        <v>0.64</v>
      </c>
      <c r="I8" s="151">
        <v>0.75</v>
      </c>
    </row>
    <row r="9" spans="1:9" ht="15.75">
      <c r="A9" s="596"/>
      <c r="B9" s="590" t="s">
        <v>10</v>
      </c>
      <c r="C9" s="590"/>
      <c r="D9" s="590"/>
      <c r="E9" s="590"/>
      <c r="F9" s="590"/>
      <c r="G9" s="590"/>
      <c r="H9" s="258">
        <v>0.82</v>
      </c>
      <c r="I9" s="151">
        <v>0.78</v>
      </c>
    </row>
    <row r="10" spans="1:9" ht="15.75">
      <c r="A10" s="596"/>
      <c r="B10" s="590" t="s">
        <v>509</v>
      </c>
      <c r="C10" s="590"/>
      <c r="D10" s="590"/>
      <c r="E10" s="590"/>
      <c r="F10" s="590"/>
      <c r="G10" s="590"/>
      <c r="H10" s="258">
        <v>0.35</v>
      </c>
      <c r="I10" s="151">
        <v>0.56999999999999995</v>
      </c>
    </row>
    <row r="11" spans="1:9" ht="15.75">
      <c r="A11" s="596"/>
      <c r="B11" s="606" t="s">
        <v>510</v>
      </c>
      <c r="C11" s="607"/>
      <c r="D11" s="607"/>
      <c r="E11" s="607"/>
      <c r="F11" s="607"/>
      <c r="G11" s="607"/>
      <c r="H11" s="258">
        <v>0.77</v>
      </c>
      <c r="I11" s="151">
        <v>0.72</v>
      </c>
    </row>
    <row r="12" spans="1:9" ht="15.75">
      <c r="A12" s="596"/>
      <c r="B12" s="590" t="s">
        <v>511</v>
      </c>
      <c r="C12" s="590"/>
      <c r="D12" s="590"/>
      <c r="E12" s="590"/>
      <c r="F12" s="590"/>
      <c r="G12" s="590"/>
      <c r="H12" s="258">
        <v>0.6</v>
      </c>
      <c r="I12" s="151">
        <v>0.66</v>
      </c>
    </row>
    <row r="13" spans="1:9" ht="15.75">
      <c r="A13" s="596"/>
      <c r="B13" s="590" t="s">
        <v>512</v>
      </c>
      <c r="C13" s="590"/>
      <c r="D13" s="590"/>
      <c r="E13" s="590"/>
      <c r="F13" s="590"/>
      <c r="G13" s="590"/>
      <c r="H13" s="258">
        <v>0.74</v>
      </c>
      <c r="I13" s="151">
        <v>0.75</v>
      </c>
    </row>
    <row r="14" spans="1:9" ht="15.75">
      <c r="A14" s="596"/>
      <c r="B14" s="590" t="s">
        <v>513</v>
      </c>
      <c r="C14" s="590"/>
      <c r="D14" s="590"/>
      <c r="E14" s="590"/>
      <c r="F14" s="590"/>
      <c r="G14" s="590"/>
      <c r="H14" s="258">
        <v>0.48</v>
      </c>
      <c r="I14" s="151">
        <v>0.63</v>
      </c>
    </row>
    <row r="15" spans="1:9" ht="15.75">
      <c r="A15" s="596"/>
      <c r="B15" s="590" t="s">
        <v>514</v>
      </c>
      <c r="C15" s="590"/>
      <c r="D15" s="590"/>
      <c r="E15" s="590"/>
      <c r="F15" s="590"/>
      <c r="G15" s="590"/>
      <c r="H15" s="258">
        <v>0.72</v>
      </c>
      <c r="I15" s="151">
        <v>0.78</v>
      </c>
    </row>
    <row r="16" spans="1:9" ht="15.75">
      <c r="A16" s="596"/>
      <c r="B16" s="590" t="s">
        <v>515</v>
      </c>
      <c r="C16" s="590"/>
      <c r="D16" s="590"/>
      <c r="E16" s="590"/>
      <c r="F16" s="590"/>
      <c r="G16" s="590"/>
      <c r="H16" s="258">
        <v>0.81</v>
      </c>
      <c r="I16" s="151">
        <v>0.9</v>
      </c>
    </row>
    <row r="17" spans="1:9" ht="15.75">
      <c r="A17" s="596"/>
      <c r="B17" s="590" t="s">
        <v>516</v>
      </c>
      <c r="C17" s="590"/>
      <c r="D17" s="590"/>
      <c r="E17" s="590"/>
      <c r="F17" s="590"/>
      <c r="G17" s="590"/>
      <c r="H17" s="258">
        <v>0.55000000000000004</v>
      </c>
      <c r="I17" s="151">
        <v>0.83</v>
      </c>
    </row>
    <row r="18" spans="1:9" ht="15.75">
      <c r="A18" s="596"/>
      <c r="B18" s="590" t="s">
        <v>517</v>
      </c>
      <c r="C18" s="590"/>
      <c r="D18" s="590"/>
      <c r="E18" s="590"/>
      <c r="F18" s="590"/>
      <c r="G18" s="590"/>
      <c r="H18" s="258">
        <v>0.63</v>
      </c>
      <c r="I18" s="151">
        <v>0.75</v>
      </c>
    </row>
    <row r="19" spans="1:9" ht="15.75">
      <c r="A19" s="596"/>
      <c r="B19" s="590" t="s">
        <v>518</v>
      </c>
      <c r="C19" s="590"/>
      <c r="D19" s="590"/>
      <c r="E19" s="590"/>
      <c r="F19" s="590"/>
      <c r="G19" s="590"/>
      <c r="H19" s="258">
        <v>0.27</v>
      </c>
      <c r="I19" s="151">
        <v>0.52</v>
      </c>
    </row>
    <row r="20" spans="1:9" ht="15.75">
      <c r="A20" s="596"/>
      <c r="B20" s="616" t="s">
        <v>519</v>
      </c>
      <c r="C20" s="617"/>
      <c r="D20" s="617"/>
      <c r="E20" s="617"/>
      <c r="F20" s="617"/>
      <c r="G20" s="617"/>
      <c r="H20" s="257">
        <f>AVERAGE(H5:H19)</f>
        <v>0.60866666666666669</v>
      </c>
      <c r="I20" s="152">
        <f>AVERAGE(I5:I19)</f>
        <v>0.69666666666666666</v>
      </c>
    </row>
    <row r="24" spans="1:9">
      <c r="D24" s="609" t="s">
        <v>524</v>
      </c>
      <c r="E24" s="609"/>
      <c r="F24" s="609"/>
    </row>
    <row r="25" spans="1:9">
      <c r="D25" s="608" t="s">
        <v>525</v>
      </c>
      <c r="E25" s="608"/>
      <c r="F25" s="608"/>
    </row>
  </sheetData>
  <mergeCells count="22">
    <mergeCell ref="A1:A20"/>
    <mergeCell ref="B1:C3"/>
    <mergeCell ref="D1:I3"/>
    <mergeCell ref="B4:G4"/>
    <mergeCell ref="B5:G5"/>
    <mergeCell ref="B6:G6"/>
    <mergeCell ref="B7:G7"/>
    <mergeCell ref="B8:G8"/>
    <mergeCell ref="B9:G9"/>
    <mergeCell ref="B10:G10"/>
    <mergeCell ref="D25:F25"/>
    <mergeCell ref="B11:G11"/>
    <mergeCell ref="B12:G12"/>
    <mergeCell ref="B13:G13"/>
    <mergeCell ref="B14:G14"/>
    <mergeCell ref="B15:G15"/>
    <mergeCell ref="B16:G16"/>
    <mergeCell ref="B17:G17"/>
    <mergeCell ref="B18:G18"/>
    <mergeCell ref="B19:G19"/>
    <mergeCell ref="B20:G20"/>
    <mergeCell ref="D24:F2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TRIMESTRE I</vt:lpstr>
      <vt:lpstr>TRIMESTRE II</vt:lpstr>
      <vt:lpstr>ACUMULADO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user1</cp:lastModifiedBy>
  <cp:lastPrinted>2018-08-08T17:34:31Z</cp:lastPrinted>
  <dcterms:created xsi:type="dcterms:W3CDTF">2018-02-07T20:00:08Z</dcterms:created>
  <dcterms:modified xsi:type="dcterms:W3CDTF">2020-02-04T22:03:29Z</dcterms:modified>
</cp:coreProperties>
</file>